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Annual EOY Reporting\2023\UAA Reporting\"/>
    </mc:Choice>
  </mc:AlternateContent>
  <xr:revisionPtr revIDLastSave="0" documentId="8_{50AB1FB1-9BB8-4C6A-8774-B0E2D7468FF7}" xr6:coauthVersionLast="47" xr6:coauthVersionMax="47" xr10:uidLastSave="{00000000-0000-0000-0000-000000000000}"/>
  <bookViews>
    <workbookView xWindow="-110" yWindow="-110" windowWidth="19420" windowHeight="10420" tabRatio="863" firstSheet="45" activeTab="66" xr2:uid="{00000000-000D-0000-FFFF-FFFF00000000}"/>
  </bookViews>
  <sheets>
    <sheet name="Cover" sheetId="79" r:id="rId1"/>
    <sheet name="TabKey" sheetId="4" state="hidden" r:id="rId2"/>
    <sheet name="Table 4.1 - Example" sheetId="78" r:id="rId3"/>
    <sheet name="Table 4.2" sheetId="1" r:id="rId4"/>
    <sheet name="Table 4.3" sheetId="2" r:id="rId5"/>
    <sheet name="Table 4.4" sheetId="3" r:id="rId6"/>
    <sheet name="Table 4.5" sheetId="5" r:id="rId7"/>
    <sheet name="Table 4.6" sheetId="6" r:id="rId8"/>
    <sheet name="Table 4.7" sheetId="7" r:id="rId9"/>
    <sheet name="Table 4.8" sheetId="8" r:id="rId10"/>
    <sheet name="Table 4.9" sheetId="9" r:id="rId11"/>
    <sheet name="Table 4.10" sheetId="10" r:id="rId12"/>
    <sheet name="Table 4.11" sheetId="11" r:id="rId13"/>
    <sheet name="Table 4.12" sheetId="22" r:id="rId14"/>
    <sheet name="Table 4.13" sheetId="23" r:id="rId15"/>
    <sheet name="Table 4.14" sheetId="24" r:id="rId16"/>
    <sheet name="Table 4.15" sheetId="25" r:id="rId17"/>
    <sheet name="Table 4.16" sheetId="26" r:id="rId18"/>
    <sheet name="Table 4.17" sheetId="27" r:id="rId19"/>
    <sheet name="Table 4.18" sheetId="28" r:id="rId20"/>
    <sheet name="Table 4.19" sheetId="29" r:id="rId21"/>
    <sheet name="Table 4.20" sheetId="30" r:id="rId22"/>
    <sheet name="Table 4.21" sheetId="31" r:id="rId23"/>
    <sheet name="Table 4.22" sheetId="32" r:id="rId24"/>
    <sheet name="Table 4.23" sheetId="33" r:id="rId25"/>
    <sheet name="Table 4.24" sheetId="34" r:id="rId26"/>
    <sheet name="Table 4.25" sheetId="35" r:id="rId27"/>
    <sheet name="Table 4.26" sheetId="36" r:id="rId28"/>
    <sheet name="Table 4.27" sheetId="37" r:id="rId29"/>
    <sheet name="Table 4.28" sheetId="38" r:id="rId30"/>
    <sheet name="Table 4.29" sheetId="39" r:id="rId31"/>
    <sheet name="Table 4.30" sheetId="40" r:id="rId32"/>
    <sheet name="Table 4.31" sheetId="41" r:id="rId33"/>
    <sheet name="Table 4.32" sheetId="42" r:id="rId34"/>
    <sheet name="Table 4.33" sheetId="43" r:id="rId35"/>
    <sheet name="Table 4.34" sheetId="44" r:id="rId36"/>
    <sheet name="Table 4.35" sheetId="45" r:id="rId37"/>
    <sheet name="Table 4.36" sheetId="46" r:id="rId38"/>
    <sheet name="Table 4.37" sheetId="47" r:id="rId39"/>
    <sheet name="Table 4.38" sheetId="48" r:id="rId40"/>
    <sheet name="Table 4.39" sheetId="49" r:id="rId41"/>
    <sheet name="Table 4.40" sheetId="50" r:id="rId42"/>
    <sheet name="Table 4.41" sheetId="51" r:id="rId43"/>
    <sheet name="Table 4.42" sheetId="52" r:id="rId44"/>
    <sheet name="Table 4.43" sheetId="53" r:id="rId45"/>
    <sheet name="Table 4.44" sheetId="54" r:id="rId46"/>
    <sheet name="Table 4.45" sheetId="56" r:id="rId47"/>
    <sheet name="Table 4.46" sheetId="57" r:id="rId48"/>
    <sheet name="Table 4.47" sheetId="58" r:id="rId49"/>
    <sheet name="Table 4.48" sheetId="59" r:id="rId50"/>
    <sheet name="Table 4.49" sheetId="60" r:id="rId51"/>
    <sheet name="Table 4.50" sheetId="61" r:id="rId52"/>
    <sheet name="Table 4.51" sheetId="62" r:id="rId53"/>
    <sheet name="Table 4.52" sheetId="63" r:id="rId54"/>
    <sheet name="Table 4.53" sheetId="64" r:id="rId55"/>
    <sheet name="Table 4.54" sheetId="65" r:id="rId56"/>
    <sheet name="Table 4.55" sheetId="66" r:id="rId57"/>
    <sheet name="Table 4.56" sheetId="67" r:id="rId58"/>
    <sheet name="Table 4.57" sheetId="68" r:id="rId59"/>
    <sheet name="Table 4.58" sheetId="69" r:id="rId60"/>
    <sheet name="Table 4.59" sheetId="70" r:id="rId61"/>
    <sheet name="Table 4.60" sheetId="71" r:id="rId62"/>
    <sheet name="Table 4.61" sheetId="72" r:id="rId63"/>
    <sheet name="Table 4.62" sheetId="73" r:id="rId64"/>
    <sheet name="Table 4.63" sheetId="75" r:id="rId65"/>
    <sheet name="Table 4.64" sheetId="76" r:id="rId66"/>
    <sheet name="checksum" sheetId="77" r:id="rId67"/>
  </sheets>
  <definedNames>
    <definedName name="FMap" localSheetId="12">#REF!</definedName>
    <definedName name="FMap" localSheetId="22">#REF!</definedName>
    <definedName name="FMap" localSheetId="32">#REF!</definedName>
    <definedName name="FMap" localSheetId="45">#REF!</definedName>
    <definedName name="FMap" localSheetId="61">#REF!</definedName>
    <definedName name="FMap" localSheetId="62">#REF!</definedName>
    <definedName name="FMap">TabKey!$C$4:$L$24</definedName>
    <definedName name="_xlnm.Print_Area" localSheetId="2">'Table 4.1 - Example'!$A$1:$E$35</definedName>
    <definedName name="_xlnm.Print_Area" localSheetId="11">'Table 4.10'!$A$1:$O$73</definedName>
    <definedName name="_xlnm.Print_Area" localSheetId="13">'Table 4.12'!$A$1:$O$67</definedName>
    <definedName name="_xlnm.Print_Area" localSheetId="14">'Table 4.13'!$A$1:$O$77</definedName>
    <definedName name="_xlnm.Print_Area" localSheetId="15">'Table 4.14'!$A$1:$O$73</definedName>
    <definedName name="_xlnm.Print_Area" localSheetId="16">'Table 4.15'!$A$1:$O$67</definedName>
    <definedName name="_xlnm.Print_Area" localSheetId="17">'Table 4.16'!$A$1:$O$77</definedName>
    <definedName name="_xlnm.Print_Area" localSheetId="18">'Table 4.17'!$A$1:$O$73</definedName>
    <definedName name="_xlnm.Print_Area" localSheetId="19">'Table 4.18'!$A$1:$O$67</definedName>
    <definedName name="_xlnm.Print_Area" localSheetId="20">'Table 4.19'!$A$1:$O$77</definedName>
    <definedName name="_xlnm.Print_Area" localSheetId="3">'Table 4.2'!$A$1:$O$67</definedName>
    <definedName name="_xlnm.Print_Area" localSheetId="21">'Table 4.20'!$A$1:$O$73</definedName>
    <definedName name="_xlnm.Print_Area" localSheetId="23">'Table 4.22'!$A$1:$O$67</definedName>
    <definedName name="_xlnm.Print_Area" localSheetId="24">'Table 4.23'!$A$1:$O$77</definedName>
    <definedName name="_xlnm.Print_Area" localSheetId="25">'Table 4.24'!$A$1:$O$73</definedName>
    <definedName name="_xlnm.Print_Area" localSheetId="26">'Table 4.25'!$A$1:$O$67</definedName>
    <definedName name="_xlnm.Print_Area" localSheetId="27">'Table 4.26'!$A$1:$O$77</definedName>
    <definedName name="_xlnm.Print_Area" localSheetId="28">'Table 4.27'!$A$1:$O$73</definedName>
    <definedName name="_xlnm.Print_Area" localSheetId="29">'Table 4.28'!$A$1:$O$67</definedName>
    <definedName name="_xlnm.Print_Area" localSheetId="30">'Table 4.29'!$A$1:$O$77</definedName>
    <definedName name="_xlnm.Print_Area" localSheetId="4">'Table 4.3'!$A$1:$O$77</definedName>
    <definedName name="_xlnm.Print_Area" localSheetId="31">'Table 4.30'!$A$1:$O$73</definedName>
    <definedName name="_xlnm.Print_Area" localSheetId="33">'Table 4.32'!$A$1:$O$67</definedName>
    <definedName name="_xlnm.Print_Area" localSheetId="34">'Table 4.33'!$A$1:$O$77</definedName>
    <definedName name="_xlnm.Print_Area" localSheetId="35">'Table 4.34'!$A$1:$O$73</definedName>
    <definedName name="_xlnm.Print_Area" localSheetId="36">'Table 4.35'!$A$1:$O$67</definedName>
    <definedName name="_xlnm.Print_Area" localSheetId="37">'Table 4.36'!$A$1:$O$77</definedName>
    <definedName name="_xlnm.Print_Area" localSheetId="38">'Table 4.37'!$A$1:$O$73</definedName>
    <definedName name="_xlnm.Print_Area" localSheetId="39">'Table 4.38'!$A$1:$O$67</definedName>
    <definedName name="_xlnm.Print_Area" localSheetId="40">'Table 4.39'!$A$1:$O$77</definedName>
    <definedName name="_xlnm.Print_Area" localSheetId="5">'Table 4.4'!$A$1:$O$73</definedName>
    <definedName name="_xlnm.Print_Area" localSheetId="41">'Table 4.40'!$A$1:$O$73</definedName>
    <definedName name="_xlnm.Print_Area" localSheetId="42">'Table 4.41'!$A$1:$O$67</definedName>
    <definedName name="_xlnm.Print_Area" localSheetId="43">'Table 4.42'!$A$1:$O$77</definedName>
    <definedName name="_xlnm.Print_Area" localSheetId="44">'Table 4.43'!$A$1:$O$73</definedName>
    <definedName name="_xlnm.Print_Area" localSheetId="46">'Table 4.45'!$A$1:$O$67</definedName>
    <definedName name="_xlnm.Print_Area" localSheetId="47">'Table 4.46'!$A$1:$O$77</definedName>
    <definedName name="_xlnm.Print_Area" localSheetId="48">'Table 4.47'!$A$1:$O$73</definedName>
    <definedName name="_xlnm.Print_Area" localSheetId="49">'Table 4.48'!$A$1:$O$67</definedName>
    <definedName name="_xlnm.Print_Area" localSheetId="50">'Table 4.49'!$A$1:$O$77</definedName>
    <definedName name="_xlnm.Print_Area" localSheetId="6">'Table 4.5'!$A$1:$O$67</definedName>
    <definedName name="_xlnm.Print_Area" localSheetId="51">'Table 4.50'!$A$1:$O$73</definedName>
    <definedName name="_xlnm.Print_Area" localSheetId="52">'Table 4.51'!$A$1:$O$67</definedName>
    <definedName name="_xlnm.Print_Area" localSheetId="53">'Table 4.52'!$A$1:$O$77</definedName>
    <definedName name="_xlnm.Print_Area" localSheetId="54">'Table 4.53'!$A$1:$O$73</definedName>
    <definedName name="_xlnm.Print_Area" localSheetId="55">'Table 4.54'!$A$1:$O$67</definedName>
    <definedName name="_xlnm.Print_Area" localSheetId="56">'Table 4.55'!$A$1:$O$77</definedName>
    <definedName name="_xlnm.Print_Area" localSheetId="57">'Table 4.56'!$A$1:$O$73</definedName>
    <definedName name="_xlnm.Print_Area" localSheetId="58">'Table 4.57'!$A$1:$O$67</definedName>
    <definedName name="_xlnm.Print_Area" localSheetId="59">'Table 4.58'!$A$1:$O$77</definedName>
    <definedName name="_xlnm.Print_Area" localSheetId="60">'Table 4.59'!$A$1:$O$73</definedName>
    <definedName name="_xlnm.Print_Area" localSheetId="7">'Table 4.6'!$A$1:$O$77</definedName>
    <definedName name="_xlnm.Print_Area" localSheetId="64">'Table 4.63'!$A$1:$O$77</definedName>
    <definedName name="_xlnm.Print_Area" localSheetId="65">'Table 4.64'!$A$1:$O$73</definedName>
    <definedName name="_xlnm.Print_Area" localSheetId="8">'Table 4.7'!$A$1:$O$73</definedName>
    <definedName name="_xlnm.Print_Area" localSheetId="9">'Table 4.8'!$A$1:$O$67</definedName>
    <definedName name="_xlnm.Print_Area" localSheetId="10">'Table 4.9'!$A$1:$O$77</definedName>
    <definedName name="_xlnm.Print_Titles" localSheetId="11">'Table 4.10'!$1:$2</definedName>
    <definedName name="_xlnm.Print_Titles" localSheetId="12">'Table 4.11'!$1:$3</definedName>
    <definedName name="_xlnm.Print_Titles" localSheetId="13">'Table 4.12'!$1:$2</definedName>
    <definedName name="_xlnm.Print_Titles" localSheetId="14">'Table 4.13'!$1:$2</definedName>
    <definedName name="_xlnm.Print_Titles" localSheetId="15">'Table 4.14'!$1:$2</definedName>
    <definedName name="_xlnm.Print_Titles" localSheetId="16">'Table 4.15'!$1:$2</definedName>
    <definedName name="_xlnm.Print_Titles" localSheetId="17">'Table 4.16'!$1:$2</definedName>
    <definedName name="_xlnm.Print_Titles" localSheetId="18">'Table 4.17'!$1:$2</definedName>
    <definedName name="_xlnm.Print_Titles" localSheetId="19">'Table 4.18'!$1:$2</definedName>
    <definedName name="_xlnm.Print_Titles" localSheetId="20">'Table 4.19'!$1:$2</definedName>
    <definedName name="_xlnm.Print_Titles" localSheetId="3">'Table 4.2'!$1:$2</definedName>
    <definedName name="_xlnm.Print_Titles" localSheetId="21">'Table 4.20'!$1:$2</definedName>
    <definedName name="_xlnm.Print_Titles" localSheetId="22">'Table 4.21'!$1:$3</definedName>
    <definedName name="_xlnm.Print_Titles" localSheetId="23">'Table 4.22'!$1:$2</definedName>
    <definedName name="_xlnm.Print_Titles" localSheetId="24">'Table 4.23'!$1:$2</definedName>
    <definedName name="_xlnm.Print_Titles" localSheetId="25">'Table 4.24'!$1:$2</definedName>
    <definedName name="_xlnm.Print_Titles" localSheetId="26">'Table 4.25'!$1:$2</definedName>
    <definedName name="_xlnm.Print_Titles" localSheetId="27">'Table 4.26'!$1:$2</definedName>
    <definedName name="_xlnm.Print_Titles" localSheetId="28">'Table 4.27'!$1:$2</definedName>
    <definedName name="_xlnm.Print_Titles" localSheetId="29">'Table 4.28'!$1:$2</definedName>
    <definedName name="_xlnm.Print_Titles" localSheetId="30">'Table 4.29'!$1:$2</definedName>
    <definedName name="_xlnm.Print_Titles" localSheetId="4">'Table 4.3'!$1:$2</definedName>
    <definedName name="_xlnm.Print_Titles" localSheetId="31">'Table 4.30'!$1:$2</definedName>
    <definedName name="_xlnm.Print_Titles" localSheetId="32">'Table 4.31'!$1:$3</definedName>
    <definedName name="_xlnm.Print_Titles" localSheetId="33">'Table 4.32'!$1:$2</definedName>
    <definedName name="_xlnm.Print_Titles" localSheetId="34">'Table 4.33'!$1:$2</definedName>
    <definedName name="_xlnm.Print_Titles" localSheetId="35">'Table 4.34'!$1:$2</definedName>
    <definedName name="_xlnm.Print_Titles" localSheetId="36">'Table 4.35'!$1:$2</definedName>
    <definedName name="_xlnm.Print_Titles" localSheetId="37">'Table 4.36'!$1:$2</definedName>
    <definedName name="_xlnm.Print_Titles" localSheetId="38">'Table 4.37'!$1:$2</definedName>
    <definedName name="_xlnm.Print_Titles" localSheetId="39">'Table 4.38'!$1:$2</definedName>
    <definedName name="_xlnm.Print_Titles" localSheetId="40">'Table 4.39'!$1:$2</definedName>
    <definedName name="_xlnm.Print_Titles" localSheetId="5">'Table 4.4'!$1:$2</definedName>
    <definedName name="_xlnm.Print_Titles" localSheetId="41">'Table 4.40'!$1:$2</definedName>
    <definedName name="_xlnm.Print_Titles" localSheetId="42">'Table 4.41'!$1:$2</definedName>
    <definedName name="_xlnm.Print_Titles" localSheetId="43">'Table 4.42'!$1:$2</definedName>
    <definedName name="_xlnm.Print_Titles" localSheetId="44">'Table 4.43'!$1:$2</definedName>
    <definedName name="_xlnm.Print_Titles" localSheetId="45">'Table 4.44'!$1:$3</definedName>
    <definedName name="_xlnm.Print_Titles" localSheetId="46">'Table 4.45'!$1:$2</definedName>
    <definedName name="_xlnm.Print_Titles" localSheetId="47">'Table 4.46'!$1:$2</definedName>
    <definedName name="_xlnm.Print_Titles" localSheetId="48">'Table 4.47'!$1:$2</definedName>
    <definedName name="_xlnm.Print_Titles" localSheetId="49">'Table 4.48'!$1:$2</definedName>
    <definedName name="_xlnm.Print_Titles" localSheetId="50">'Table 4.49'!$1:$2</definedName>
    <definedName name="_xlnm.Print_Titles" localSheetId="6">'Table 4.5'!$1:$2</definedName>
    <definedName name="_xlnm.Print_Titles" localSheetId="51">'Table 4.50'!$1:$2</definedName>
    <definedName name="_xlnm.Print_Titles" localSheetId="52">'Table 4.51'!$1:$2</definedName>
    <definedName name="_xlnm.Print_Titles" localSheetId="53">'Table 4.52'!$1:$2</definedName>
    <definedName name="_xlnm.Print_Titles" localSheetId="54">'Table 4.53'!$1:$2</definedName>
    <definedName name="_xlnm.Print_Titles" localSheetId="55">'Table 4.54'!$1:$2</definedName>
    <definedName name="_xlnm.Print_Titles" localSheetId="56">'Table 4.55'!$1:$2</definedName>
    <definedName name="_xlnm.Print_Titles" localSheetId="57">'Table 4.56'!$1:$2</definedName>
    <definedName name="_xlnm.Print_Titles" localSheetId="58">'Table 4.57'!$1:$2</definedName>
    <definedName name="_xlnm.Print_Titles" localSheetId="59">'Table 4.58'!$1:$2</definedName>
    <definedName name="_xlnm.Print_Titles" localSheetId="60">'Table 4.59'!$1:$2</definedName>
    <definedName name="_xlnm.Print_Titles" localSheetId="7">'Table 4.6'!$1:$2</definedName>
    <definedName name="_xlnm.Print_Titles" localSheetId="61">'Table 4.60'!$1:$3</definedName>
    <definedName name="_xlnm.Print_Titles" localSheetId="62">'Table 4.61'!$1:$3</definedName>
    <definedName name="_xlnm.Print_Titles" localSheetId="63">'Table 4.62'!$1:$2</definedName>
    <definedName name="_xlnm.Print_Titles" localSheetId="64">'Table 4.63'!$1:$2</definedName>
    <definedName name="_xlnm.Print_Titles" localSheetId="65">'Table 4.64'!$1:$2</definedName>
    <definedName name="_xlnm.Print_Titles" localSheetId="8">'Table 4.7'!$1:$2</definedName>
    <definedName name="_xlnm.Print_Titles" localSheetId="9">'Table 4.8'!$1:$2</definedName>
    <definedName name="_xlnm.Print_Titles" localSheetId="10">'Table 4.9'!$1:$2</definedName>
    <definedName name="RMap" localSheetId="12">#REF!</definedName>
    <definedName name="RMap" localSheetId="22">#REF!</definedName>
    <definedName name="RMap" localSheetId="32">#REF!</definedName>
    <definedName name="RMap" localSheetId="45">#REF!</definedName>
    <definedName name="RMap" localSheetId="61">#REF!</definedName>
    <definedName name="RMap" localSheetId="62">#REF!</definedName>
    <definedName name="RMap">TabKey!$D$4:$L$24</definedName>
    <definedName name="TabName" localSheetId="12">#REF!</definedName>
    <definedName name="TabName" localSheetId="22">#REF!</definedName>
    <definedName name="TabName" localSheetId="32">#REF!</definedName>
    <definedName name="TabName" localSheetId="45">#REF!</definedName>
    <definedName name="TabName" localSheetId="61">#REF!</definedName>
    <definedName name="TabName" localSheetId="62">#REF!</definedName>
    <definedName name="TabName">TabKey!$U$4:$Y$69</definedName>
    <definedName name="WMap" localSheetId="12">#REF!</definedName>
    <definedName name="WMap" localSheetId="22">#REF!</definedName>
    <definedName name="WMap" localSheetId="32">#REF!</definedName>
    <definedName name="WMap" localSheetId="45">#REF!</definedName>
    <definedName name="WMap" localSheetId="61">#REF!</definedName>
    <definedName name="WMap" localSheetId="62">#REF!</definedName>
    <definedName name="WMap">TabKey!$E$4:$L$24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" l="1"/>
  <c r="U10" i="1" s="1"/>
  <c r="U31" i="1"/>
  <c r="Q12" i="1"/>
  <c r="Q12" i="5"/>
  <c r="Q12" i="8"/>
  <c r="Q12" i="22"/>
  <c r="Q12" i="25"/>
  <c r="Q12" i="28"/>
  <c r="AI12" i="32"/>
  <c r="AI12" i="35"/>
  <c r="AI12" i="38"/>
  <c r="Q12" i="42"/>
  <c r="Q12" i="45"/>
  <c r="Q12" i="48"/>
  <c r="Q12" i="51"/>
  <c r="Q12" i="56"/>
  <c r="Q12" i="59"/>
  <c r="Q12" i="62"/>
  <c r="Q12" i="65"/>
  <c r="Q12" i="68"/>
  <c r="U37" i="1"/>
  <c r="U46" i="1"/>
  <c r="V8" i="1"/>
  <c r="W8" i="1"/>
  <c r="V17" i="1"/>
  <c r="V18" i="1"/>
  <c r="V11" i="1"/>
  <c r="V50" i="1"/>
  <c r="V51" i="1"/>
  <c r="V25" i="1"/>
  <c r="V27" i="1"/>
  <c r="V37" i="1"/>
  <c r="V59" i="1"/>
  <c r="U59" i="1"/>
  <c r="V58" i="1"/>
  <c r="D9" i="78"/>
  <c r="D11" i="78" s="1"/>
  <c r="D10" i="78"/>
  <c r="B11" i="78"/>
  <c r="D20" i="78"/>
  <c r="D21" i="78"/>
  <c r="B22" i="78"/>
  <c r="D31" i="78"/>
  <c r="D32" i="78"/>
  <c r="B33" i="78"/>
  <c r="V48" i="4"/>
  <c r="Y48" i="4"/>
  <c r="D4" i="4"/>
  <c r="V26" i="4"/>
  <c r="Y26" i="4" s="1"/>
  <c r="G5" i="4"/>
  <c r="G6" i="4" s="1"/>
  <c r="G7" i="4" s="1"/>
  <c r="G8" i="4" s="1"/>
  <c r="G9" i="4" s="1"/>
  <c r="G10" i="4" s="1"/>
  <c r="G11" i="4" s="1"/>
  <c r="G12" i="4" s="1"/>
  <c r="H5" i="4"/>
  <c r="H6" i="4" s="1"/>
  <c r="H7" i="4" s="1"/>
  <c r="H8" i="4" s="1"/>
  <c r="H9" i="4" s="1"/>
  <c r="H10" i="4" s="1"/>
  <c r="H11" i="4" s="1"/>
  <c r="H12" i="4" s="1"/>
  <c r="I5" i="4"/>
  <c r="I6" i="4" s="1"/>
  <c r="I7" i="4" s="1"/>
  <c r="I8" i="4" s="1"/>
  <c r="I9" i="4" s="1"/>
  <c r="I10" i="4" s="1"/>
  <c r="C7" i="4"/>
  <c r="D7" i="4" s="1"/>
  <c r="E7" i="4" s="1"/>
  <c r="C8" i="4" s="1"/>
  <c r="D8" i="4"/>
  <c r="E8" i="4" s="1"/>
  <c r="C9" i="4" s="1"/>
  <c r="D9" i="4" s="1"/>
  <c r="E9" i="4" s="1"/>
  <c r="C10" i="4"/>
  <c r="D10" i="4" s="1"/>
  <c r="E10" i="4" s="1"/>
  <c r="C11" i="4" s="1"/>
  <c r="D11" i="4" s="1"/>
  <c r="E11" i="4" s="1"/>
  <c r="C12" i="4" s="1"/>
  <c r="D12" i="4" s="1"/>
  <c r="E12" i="4" s="1"/>
  <c r="I11" i="4"/>
  <c r="I12" i="4" s="1"/>
  <c r="D16" i="4"/>
  <c r="E16" i="4" s="1"/>
  <c r="C17" i="4" s="1"/>
  <c r="D17" i="4" s="1"/>
  <c r="E17" i="4" s="1"/>
  <c r="C18" i="4" s="1"/>
  <c r="D18" i="4" s="1"/>
  <c r="E18" i="4" s="1"/>
  <c r="C19" i="4" s="1"/>
  <c r="D19" i="4" s="1"/>
  <c r="E19" i="4" s="1"/>
  <c r="C20" i="4"/>
  <c r="D20" i="4" s="1"/>
  <c r="E20" i="4" s="1"/>
  <c r="C21" i="4" s="1"/>
  <c r="D21" i="4" s="1"/>
  <c r="E21" i="4" s="1"/>
  <c r="C22" i="4" s="1"/>
  <c r="D22" i="4" s="1"/>
  <c r="E22" i="4" s="1"/>
  <c r="C23" i="4" s="1"/>
  <c r="D23" i="4" s="1"/>
  <c r="E23" i="4" s="1"/>
  <c r="C24" i="4" s="1"/>
  <c r="D24" i="4" s="1"/>
  <c r="E24" i="4" s="1"/>
  <c r="K14" i="54"/>
  <c r="K14" i="71"/>
  <c r="K15" i="54"/>
  <c r="K15" i="71"/>
  <c r="K41" i="71" s="1"/>
  <c r="K26" i="54"/>
  <c r="K26" i="71"/>
  <c r="K40" i="71" s="1"/>
  <c r="K27" i="54"/>
  <c r="K27" i="72" s="1"/>
  <c r="K27" i="71"/>
  <c r="AM40" i="71"/>
  <c r="AM41" i="71"/>
  <c r="Z40" i="71"/>
  <c r="Z41" i="71"/>
  <c r="V23" i="4"/>
  <c r="Y23" i="4" s="1"/>
  <c r="A1" i="65" s="1"/>
  <c r="V24" i="4"/>
  <c r="Y24" i="4" s="1"/>
  <c r="A1" i="68" s="1"/>
  <c r="V45" i="4"/>
  <c r="Y45" i="4" s="1"/>
  <c r="A1" i="66" s="1"/>
  <c r="V46" i="4"/>
  <c r="Y46" i="4"/>
  <c r="A1" i="69" s="1"/>
  <c r="V67" i="4"/>
  <c r="Y67" i="4" s="1"/>
  <c r="A1" i="67" s="1"/>
  <c r="V68" i="4"/>
  <c r="Y68" i="4" s="1"/>
  <c r="A1" i="70" s="1"/>
  <c r="V22" i="4"/>
  <c r="Y22" i="4" s="1"/>
  <c r="A1" i="62" s="1"/>
  <c r="V44" i="4"/>
  <c r="Y44" i="4" s="1"/>
  <c r="A1" i="63" s="1"/>
  <c r="V66" i="4"/>
  <c r="Y66" i="4" s="1"/>
  <c r="A1" i="64" s="1"/>
  <c r="V21" i="4"/>
  <c r="Y21" i="4" s="1"/>
  <c r="A1" i="59" s="1"/>
  <c r="V43" i="4"/>
  <c r="Y43" i="4" s="1"/>
  <c r="A1" i="60" s="1"/>
  <c r="V65" i="4"/>
  <c r="Y65" i="4" s="1"/>
  <c r="A1" i="61" s="1"/>
  <c r="V20" i="4"/>
  <c r="Y20" i="4" s="1"/>
  <c r="V42" i="4"/>
  <c r="Y42" i="4" s="1"/>
  <c r="A1" i="57" s="1"/>
  <c r="V64" i="4"/>
  <c r="Y64" i="4" s="1"/>
  <c r="A1" i="58" s="1"/>
  <c r="V19" i="4"/>
  <c r="Y19" i="4"/>
  <c r="A1" i="51" s="1"/>
  <c r="A1" i="56"/>
  <c r="V41" i="4"/>
  <c r="Y41" i="4" s="1"/>
  <c r="A1" i="52" s="1"/>
  <c r="V63" i="4"/>
  <c r="Y63" i="4" s="1"/>
  <c r="A1" i="53" s="1"/>
  <c r="Z40" i="54"/>
  <c r="Z41" i="54"/>
  <c r="AM40" i="54"/>
  <c r="AM41" i="54"/>
  <c r="K40" i="54"/>
  <c r="V16" i="4"/>
  <c r="Y16" i="4" s="1"/>
  <c r="A1" i="42" s="1"/>
  <c r="V38" i="4"/>
  <c r="Y38" i="4" s="1"/>
  <c r="A1" i="43" s="1"/>
  <c r="V60" i="4"/>
  <c r="Y60" i="4" s="1"/>
  <c r="A1" i="44" s="1"/>
  <c r="V17" i="4"/>
  <c r="Y17" i="4" s="1"/>
  <c r="A1" i="45" s="1"/>
  <c r="V39" i="4"/>
  <c r="Y39" i="4"/>
  <c r="A1" i="46" s="1"/>
  <c r="V61" i="4"/>
  <c r="Y61" i="4" s="1"/>
  <c r="A1" i="47" s="1"/>
  <c r="V18" i="4"/>
  <c r="Y18" i="4" s="1"/>
  <c r="A1" i="48" s="1"/>
  <c r="V40" i="4"/>
  <c r="Y40" i="4" s="1"/>
  <c r="A1" i="49" s="1"/>
  <c r="V62" i="4"/>
  <c r="Y62" i="4" s="1"/>
  <c r="A1" i="50" s="1"/>
  <c r="K40" i="41"/>
  <c r="K41" i="41"/>
  <c r="V12" i="4"/>
  <c r="Y12" i="4" s="1"/>
  <c r="A1" i="38" s="1"/>
  <c r="BH12" i="38"/>
  <c r="V34" i="4"/>
  <c r="Y34" i="4" s="1"/>
  <c r="A1" i="39" s="1"/>
  <c r="V56" i="4"/>
  <c r="Y56" i="4" s="1"/>
  <c r="A1" i="40" s="1"/>
  <c r="V11" i="4"/>
  <c r="Y11" i="4" s="1"/>
  <c r="A1" i="35" s="1"/>
  <c r="BH12" i="35"/>
  <c r="V33" i="4"/>
  <c r="Y33" i="4" s="1"/>
  <c r="A1" i="36" s="1"/>
  <c r="V55" i="4"/>
  <c r="Y55" i="4" s="1"/>
  <c r="A1" i="37" s="1"/>
  <c r="V54" i="4"/>
  <c r="Y54" i="4" s="1"/>
  <c r="A1" i="34" s="1"/>
  <c r="V32" i="4"/>
  <c r="Y32" i="4" s="1"/>
  <c r="A1" i="33" s="1"/>
  <c r="BH12" i="32"/>
  <c r="V10" i="4"/>
  <c r="Y10" i="4" s="1"/>
  <c r="A1" i="32" s="1"/>
  <c r="V7" i="4"/>
  <c r="Y7" i="4" s="1"/>
  <c r="A1" i="22" s="1"/>
  <c r="V29" i="4"/>
  <c r="Y29" i="4" s="1"/>
  <c r="A1" i="23" s="1"/>
  <c r="V51" i="4"/>
  <c r="Y51" i="4" s="1"/>
  <c r="A1" i="24" s="1"/>
  <c r="V8" i="4"/>
  <c r="Y8" i="4" s="1"/>
  <c r="A1" i="25" s="1"/>
  <c r="V30" i="4"/>
  <c r="Y30" i="4" s="1"/>
  <c r="A1" i="26" s="1"/>
  <c r="V52" i="4"/>
  <c r="Y52" i="4" s="1"/>
  <c r="A1" i="27" s="1"/>
  <c r="V9" i="4"/>
  <c r="Y9" i="4" s="1"/>
  <c r="A1" i="28" s="1"/>
  <c r="V31" i="4"/>
  <c r="Y31" i="4" s="1"/>
  <c r="A1" i="29" s="1"/>
  <c r="V53" i="4"/>
  <c r="Y53" i="4" s="1"/>
  <c r="A1" i="30" s="1"/>
  <c r="K40" i="31"/>
  <c r="K41" i="31"/>
  <c r="K40" i="11"/>
  <c r="K41" i="11"/>
  <c r="V6" i="4"/>
  <c r="Y6" i="4" s="1"/>
  <c r="A1" i="8" s="1"/>
  <c r="V28" i="4"/>
  <c r="Y28" i="4" s="1"/>
  <c r="A1" i="9" s="1"/>
  <c r="V50" i="4"/>
  <c r="Y50" i="4"/>
  <c r="A1" i="10"/>
  <c r="V5" i="4"/>
  <c r="Y5" i="4" s="1"/>
  <c r="A1" i="5" s="1"/>
  <c r="V27" i="4"/>
  <c r="Y27" i="4" s="1"/>
  <c r="A1" i="6" s="1"/>
  <c r="V49" i="4"/>
  <c r="Y49" i="4" s="1"/>
  <c r="A1" i="7" s="1"/>
  <c r="A1" i="3"/>
  <c r="A1" i="2"/>
  <c r="V4" i="4"/>
  <c r="Y4" i="4"/>
  <c r="A1" i="1" s="1"/>
  <c r="O5" i="4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V13" i="4"/>
  <c r="Y13" i="4"/>
  <c r="V14" i="4"/>
  <c r="Y14" i="4" s="1"/>
  <c r="V15" i="4"/>
  <c r="Y15" i="4" s="1"/>
  <c r="C25" i="4"/>
  <c r="D25" i="4" s="1"/>
  <c r="E25" i="4" s="1"/>
  <c r="V25" i="4"/>
  <c r="Y25" i="4" s="1"/>
  <c r="V35" i="4"/>
  <c r="Y35" i="4" s="1"/>
  <c r="V36" i="4"/>
  <c r="Y36" i="4"/>
  <c r="V37" i="4"/>
  <c r="Y37" i="4" s="1"/>
  <c r="V47" i="4"/>
  <c r="Y47" i="4" s="1"/>
  <c r="V57" i="4"/>
  <c r="Y57" i="4" s="1"/>
  <c r="V58" i="4"/>
  <c r="Y58" i="4" s="1"/>
  <c r="V59" i="4"/>
  <c r="Y59" i="4" s="1"/>
  <c r="V69" i="4"/>
  <c r="Y69" i="4" s="1"/>
  <c r="U17" i="1" l="1"/>
  <c r="W11" i="1"/>
  <c r="K26" i="72"/>
  <c r="D22" i="78"/>
  <c r="D24" i="78" s="1"/>
  <c r="W58" i="1"/>
  <c r="W27" i="1"/>
  <c r="W51" i="1"/>
  <c r="U38" i="1"/>
  <c r="U13" i="1"/>
  <c r="U25" i="1"/>
  <c r="W59" i="1"/>
  <c r="V26" i="1"/>
  <c r="V47" i="1"/>
  <c r="V12" i="1"/>
  <c r="M12" i="1" s="1"/>
  <c r="M18" i="1"/>
  <c r="U32" i="1"/>
  <c r="L32" i="1" s="1"/>
  <c r="K14" i="72"/>
  <c r="D13" i="78"/>
  <c r="W31" i="1"/>
  <c r="V46" i="1"/>
  <c r="V33" i="1"/>
  <c r="U51" i="1"/>
  <c r="U27" i="1"/>
  <c r="U57" i="1"/>
  <c r="W38" i="1"/>
  <c r="W25" i="1"/>
  <c r="W57" i="1"/>
  <c r="V32" i="1"/>
  <c r="U50" i="1"/>
  <c r="U26" i="1"/>
  <c r="U11" i="1"/>
  <c r="W26" i="1"/>
  <c r="U33" i="1"/>
  <c r="L33" i="1" s="1"/>
  <c r="U12" i="1"/>
  <c r="U58" i="1"/>
  <c r="V38" i="1"/>
  <c r="V31" i="1"/>
  <c r="V57" i="1"/>
  <c r="V13" i="1"/>
  <c r="U47" i="1"/>
  <c r="U18" i="1"/>
  <c r="U9" i="1"/>
  <c r="K10" i="4"/>
  <c r="H13" i="4"/>
  <c r="U8" i="2"/>
  <c r="W8" i="2"/>
  <c r="V8" i="2"/>
  <c r="E4" i="4"/>
  <c r="L10" i="4"/>
  <c r="I13" i="4"/>
  <c r="J10" i="4"/>
  <c r="G13" i="4"/>
  <c r="K15" i="72"/>
  <c r="D33" i="78"/>
  <c r="D35" i="78" s="1"/>
  <c r="H19" i="1"/>
  <c r="K41" i="54"/>
  <c r="W18" i="1"/>
  <c r="W17" i="1"/>
  <c r="W32" i="1"/>
  <c r="W50" i="1"/>
  <c r="W37" i="1"/>
  <c r="W47" i="1"/>
  <c r="W10" i="1"/>
  <c r="W9" i="1"/>
  <c r="W46" i="1"/>
  <c r="V10" i="1"/>
  <c r="V9" i="1"/>
  <c r="W12" i="1"/>
  <c r="W33" i="1"/>
  <c r="W13" i="1"/>
  <c r="K40" i="72" l="1"/>
  <c r="M13" i="1"/>
  <c r="J11" i="1"/>
  <c r="N11" i="1"/>
  <c r="M8" i="1"/>
  <c r="M46" i="1"/>
  <c r="C48" i="1"/>
  <c r="W17" i="2"/>
  <c r="W22" i="2"/>
  <c r="W19" i="2"/>
  <c r="W9" i="2"/>
  <c r="W41" i="2"/>
  <c r="W12" i="2"/>
  <c r="W11" i="2"/>
  <c r="W18" i="2"/>
  <c r="W42" i="2"/>
  <c r="W21" i="2"/>
  <c r="W27" i="2"/>
  <c r="W55" i="2"/>
  <c r="W13" i="2"/>
  <c r="W10" i="2"/>
  <c r="W26" i="2"/>
  <c r="W66" i="2"/>
  <c r="W60" i="2"/>
  <c r="W46" i="2"/>
  <c r="W56" i="2"/>
  <c r="W40" i="2"/>
  <c r="W47" i="2"/>
  <c r="W67" i="2"/>
  <c r="W35" i="2"/>
  <c r="W34" i="2"/>
  <c r="W59" i="2"/>
  <c r="W36" i="2"/>
  <c r="W68" i="2"/>
  <c r="W20" i="2"/>
  <c r="B52" i="1"/>
  <c r="L52" i="1" s="1"/>
  <c r="L50" i="1"/>
  <c r="L11" i="4"/>
  <c r="I14" i="4"/>
  <c r="M47" i="1"/>
  <c r="V9" i="2"/>
  <c r="V41" i="2"/>
  <c r="V12" i="2"/>
  <c r="V11" i="2"/>
  <c r="V55" i="2"/>
  <c r="V18" i="2"/>
  <c r="V42" i="2"/>
  <c r="V21" i="2"/>
  <c r="V27" i="2"/>
  <c r="V56" i="2"/>
  <c r="V20" i="2"/>
  <c r="V66" i="2"/>
  <c r="V17" i="2"/>
  <c r="V22" i="2"/>
  <c r="V19" i="2"/>
  <c r="V40" i="2"/>
  <c r="V26" i="2"/>
  <c r="V36" i="2"/>
  <c r="V59" i="2"/>
  <c r="V10" i="2"/>
  <c r="V60" i="2"/>
  <c r="V35" i="2"/>
  <c r="V47" i="2"/>
  <c r="V34" i="2"/>
  <c r="V68" i="2"/>
  <c r="V67" i="2"/>
  <c r="V13" i="2"/>
  <c r="V46" i="2"/>
  <c r="U10" i="2"/>
  <c r="U34" i="2"/>
  <c r="U19" i="2"/>
  <c r="U18" i="2"/>
  <c r="U9" i="2"/>
  <c r="U17" i="2"/>
  <c r="U20" i="2"/>
  <c r="U22" i="2"/>
  <c r="U40" i="2"/>
  <c r="U11" i="2"/>
  <c r="U13" i="2"/>
  <c r="U21" i="2"/>
  <c r="U36" i="2"/>
  <c r="U56" i="2"/>
  <c r="U55" i="2"/>
  <c r="U35" i="2"/>
  <c r="U27" i="2"/>
  <c r="U47" i="2"/>
  <c r="U60" i="2"/>
  <c r="U12" i="2"/>
  <c r="U26" i="2"/>
  <c r="U41" i="2"/>
  <c r="U42" i="2"/>
  <c r="U59" i="2"/>
  <c r="U46" i="2"/>
  <c r="U68" i="2"/>
  <c r="U67" i="2"/>
  <c r="U66" i="2"/>
  <c r="L51" i="1"/>
  <c r="N8" i="1"/>
  <c r="M11" i="1"/>
  <c r="I19" i="1"/>
  <c r="K11" i="4"/>
  <c r="H14" i="4"/>
  <c r="U8" i="3"/>
  <c r="V8" i="3"/>
  <c r="W8" i="3"/>
  <c r="C5" i="4"/>
  <c r="K41" i="72"/>
  <c r="H48" i="1"/>
  <c r="J11" i="4"/>
  <c r="G14" i="4"/>
  <c r="N13" i="1" l="1"/>
  <c r="G15" i="4"/>
  <c r="G16" i="4" s="1"/>
  <c r="G17" i="4" s="1"/>
  <c r="G18" i="4" s="1"/>
  <c r="G19" i="4" s="1"/>
  <c r="G20" i="4" s="1"/>
  <c r="G21" i="4" s="1"/>
  <c r="G22" i="4" s="1"/>
  <c r="G23" i="4" s="1"/>
  <c r="G24" i="4" s="1"/>
  <c r="J12" i="4"/>
  <c r="N12" i="1"/>
  <c r="I48" i="1"/>
  <c r="M9" i="1"/>
  <c r="D48" i="1"/>
  <c r="N46" i="1"/>
  <c r="H14" i="1"/>
  <c r="H21" i="1" s="1"/>
  <c r="U8" i="5"/>
  <c r="W8" i="5"/>
  <c r="V8" i="5"/>
  <c r="D5" i="4"/>
  <c r="V61" i="3"/>
  <c r="V25" i="3"/>
  <c r="V13" i="3"/>
  <c r="V19" i="3"/>
  <c r="V18" i="3"/>
  <c r="V20" i="3"/>
  <c r="V29" i="3"/>
  <c r="V10" i="3"/>
  <c r="V50" i="3"/>
  <c r="V9" i="3"/>
  <c r="V17" i="3"/>
  <c r="V28" i="3"/>
  <c r="V11" i="3"/>
  <c r="V51" i="3"/>
  <c r="V27" i="3"/>
  <c r="V55" i="3"/>
  <c r="V37" i="3"/>
  <c r="V63" i="3"/>
  <c r="V42" i="3"/>
  <c r="V62" i="3"/>
  <c r="V24" i="3"/>
  <c r="V12" i="3"/>
  <c r="V36" i="3"/>
  <c r="V54" i="3"/>
  <c r="V41" i="3"/>
  <c r="V26" i="3"/>
  <c r="V59" i="3"/>
  <c r="I14" i="1"/>
  <c r="I21" i="1" s="1"/>
  <c r="W9" i="3"/>
  <c r="W17" i="3"/>
  <c r="W28" i="3"/>
  <c r="W11" i="3"/>
  <c r="W50" i="3"/>
  <c r="W61" i="3"/>
  <c r="W51" i="3"/>
  <c r="W25" i="3"/>
  <c r="W13" i="3"/>
  <c r="W19" i="3"/>
  <c r="W18" i="3"/>
  <c r="W20" i="3"/>
  <c r="W29" i="3"/>
  <c r="W10" i="3"/>
  <c r="W24" i="3"/>
  <c r="W42" i="3"/>
  <c r="W26" i="3"/>
  <c r="W12" i="3"/>
  <c r="W27" i="3"/>
  <c r="W55" i="3"/>
  <c r="W36" i="3"/>
  <c r="W41" i="3"/>
  <c r="W37" i="3"/>
  <c r="W54" i="3"/>
  <c r="W63" i="3"/>
  <c r="W62" i="3"/>
  <c r="W59" i="3"/>
  <c r="C14" i="1"/>
  <c r="C57" i="1"/>
  <c r="M10" i="1"/>
  <c r="N47" i="1"/>
  <c r="I28" i="2"/>
  <c r="K12" i="4"/>
  <c r="H15" i="4"/>
  <c r="H16" i="4" s="1"/>
  <c r="H17" i="4" s="1"/>
  <c r="H18" i="4" s="1"/>
  <c r="H19" i="4" s="1"/>
  <c r="H20" i="4" s="1"/>
  <c r="H21" i="4" s="1"/>
  <c r="H22" i="4" s="1"/>
  <c r="H23" i="4" s="1"/>
  <c r="H24" i="4" s="1"/>
  <c r="H28" i="2"/>
  <c r="I15" i="4"/>
  <c r="I16" i="4" s="1"/>
  <c r="I17" i="4" s="1"/>
  <c r="I18" i="4" s="1"/>
  <c r="I19" i="4" s="1"/>
  <c r="I20" i="4" s="1"/>
  <c r="I21" i="4" s="1"/>
  <c r="I22" i="4" s="1"/>
  <c r="I23" i="4" s="1"/>
  <c r="I24" i="4" s="1"/>
  <c r="L12" i="4"/>
  <c r="N8" i="2"/>
  <c r="U10" i="3"/>
  <c r="U41" i="3"/>
  <c r="U11" i="3"/>
  <c r="U12" i="3"/>
  <c r="U36" i="3"/>
  <c r="U26" i="3"/>
  <c r="U17" i="3"/>
  <c r="U9" i="3"/>
  <c r="U18" i="3"/>
  <c r="U20" i="3"/>
  <c r="U28" i="3"/>
  <c r="U19" i="3"/>
  <c r="U54" i="3"/>
  <c r="U42" i="3"/>
  <c r="U51" i="3"/>
  <c r="U50" i="3"/>
  <c r="U25" i="3"/>
  <c r="U37" i="3"/>
  <c r="U13" i="3"/>
  <c r="U29" i="3"/>
  <c r="U24" i="3"/>
  <c r="U27" i="3"/>
  <c r="U55" i="3"/>
  <c r="U63" i="3"/>
  <c r="U61" i="3"/>
  <c r="U62" i="3"/>
  <c r="U59" i="3"/>
  <c r="N18" i="1"/>
  <c r="M8" i="2"/>
  <c r="M48" i="1"/>
  <c r="D14" i="1"/>
  <c r="D57" i="1"/>
  <c r="N10" i="1"/>
  <c r="N9" i="1"/>
  <c r="H14" i="2" l="1"/>
  <c r="I14" i="2"/>
  <c r="N17" i="2"/>
  <c r="H23" i="2"/>
  <c r="E5" i="4"/>
  <c r="W8" i="6"/>
  <c r="U8" i="6"/>
  <c r="V8" i="6"/>
  <c r="D17" i="1"/>
  <c r="N14" i="1"/>
  <c r="I23" i="2"/>
  <c r="L41" i="2"/>
  <c r="L42" i="2"/>
  <c r="N27" i="2"/>
  <c r="L59" i="2"/>
  <c r="B61" i="2"/>
  <c r="L61" i="2" s="1"/>
  <c r="N9" i="2"/>
  <c r="N20" i="2"/>
  <c r="M22" i="2"/>
  <c r="V18" i="5"/>
  <c r="V50" i="5"/>
  <c r="V13" i="5"/>
  <c r="V32" i="5"/>
  <c r="V12" i="5"/>
  <c r="V9" i="5"/>
  <c r="V33" i="5"/>
  <c r="V10" i="5"/>
  <c r="V57" i="5"/>
  <c r="V46" i="5"/>
  <c r="V17" i="5"/>
  <c r="V11" i="5"/>
  <c r="V47" i="5"/>
  <c r="V25" i="5"/>
  <c r="V37" i="5"/>
  <c r="V51" i="5"/>
  <c r="V26" i="5"/>
  <c r="V27" i="5"/>
  <c r="V59" i="5"/>
  <c r="V58" i="5"/>
  <c r="V31" i="5"/>
  <c r="V38" i="5"/>
  <c r="N48" i="1"/>
  <c r="M9" i="2"/>
  <c r="M56" i="2"/>
  <c r="N21" i="2"/>
  <c r="J11" i="2"/>
  <c r="D14" i="2"/>
  <c r="D66" i="2"/>
  <c r="N10" i="2"/>
  <c r="M13" i="2"/>
  <c r="I57" i="2"/>
  <c r="C17" i="1"/>
  <c r="M14" i="1"/>
  <c r="M8" i="3"/>
  <c r="W17" i="5"/>
  <c r="W11" i="5"/>
  <c r="W18" i="5"/>
  <c r="W46" i="5"/>
  <c r="W13" i="5"/>
  <c r="W32" i="5"/>
  <c r="W12" i="5"/>
  <c r="W47" i="5"/>
  <c r="W50" i="5"/>
  <c r="W9" i="5"/>
  <c r="W33" i="5"/>
  <c r="W10" i="5"/>
  <c r="W37" i="5"/>
  <c r="W26" i="5"/>
  <c r="W51" i="5"/>
  <c r="W25" i="5"/>
  <c r="W38" i="5"/>
  <c r="W58" i="5"/>
  <c r="W31" i="5"/>
  <c r="W59" i="5"/>
  <c r="W27" i="5"/>
  <c r="W57" i="5"/>
  <c r="N18" i="2"/>
  <c r="M27" i="2"/>
  <c r="D57" i="2"/>
  <c r="N55" i="2"/>
  <c r="N12" i="2"/>
  <c r="M21" i="2"/>
  <c r="M12" i="2"/>
  <c r="M11" i="2"/>
  <c r="H57" i="2"/>
  <c r="N13" i="2"/>
  <c r="N11" i="2"/>
  <c r="N22" i="2"/>
  <c r="J20" i="2"/>
  <c r="N56" i="2"/>
  <c r="M55" i="2"/>
  <c r="C57" i="2"/>
  <c r="C23" i="2"/>
  <c r="M23" i="2" s="1"/>
  <c r="C67" i="2"/>
  <c r="M19" i="2"/>
  <c r="L60" i="2"/>
  <c r="M20" i="2"/>
  <c r="D23" i="2"/>
  <c r="N23" i="2" s="1"/>
  <c r="D67" i="2"/>
  <c r="N19" i="2"/>
  <c r="C14" i="2"/>
  <c r="C66" i="2"/>
  <c r="M10" i="2"/>
  <c r="M17" i="2"/>
  <c r="N8" i="3"/>
  <c r="M18" i="2"/>
  <c r="U25" i="5"/>
  <c r="U10" i="5"/>
  <c r="U9" i="5"/>
  <c r="U31" i="5"/>
  <c r="U26" i="5"/>
  <c r="U18" i="5"/>
  <c r="U38" i="5"/>
  <c r="U11" i="5"/>
  <c r="U17" i="5"/>
  <c r="U13" i="5"/>
  <c r="U32" i="5"/>
  <c r="U12" i="5"/>
  <c r="U33" i="5"/>
  <c r="U37" i="5"/>
  <c r="U27" i="5"/>
  <c r="U47" i="5"/>
  <c r="U50" i="5"/>
  <c r="U51" i="5"/>
  <c r="U46" i="5"/>
  <c r="U58" i="5"/>
  <c r="U59" i="5"/>
  <c r="U57" i="5"/>
  <c r="I30" i="2" l="1"/>
  <c r="H30" i="2"/>
  <c r="H14" i="3"/>
  <c r="N25" i="3"/>
  <c r="N13" i="3"/>
  <c r="M9" i="3"/>
  <c r="M50" i="3"/>
  <c r="C52" i="3"/>
  <c r="I21" i="3"/>
  <c r="H52" i="3"/>
  <c r="D21" i="3"/>
  <c r="N21" i="3" s="1"/>
  <c r="D62" i="3"/>
  <c r="N17" i="3"/>
  <c r="C26" i="2"/>
  <c r="M14" i="2"/>
  <c r="D30" i="3"/>
  <c r="N30" i="3" s="1"/>
  <c r="D63" i="3"/>
  <c r="N26" i="3"/>
  <c r="C30" i="3"/>
  <c r="M30" i="3" s="1"/>
  <c r="C63" i="3"/>
  <c r="M26" i="3"/>
  <c r="N19" i="3"/>
  <c r="J18" i="3"/>
  <c r="N12" i="3"/>
  <c r="N9" i="3"/>
  <c r="M25" i="3"/>
  <c r="C14" i="3"/>
  <c r="C61" i="3"/>
  <c r="M10" i="3"/>
  <c r="I14" i="3"/>
  <c r="M57" i="2"/>
  <c r="M19" i="3"/>
  <c r="C19" i="1"/>
  <c r="M17" i="1"/>
  <c r="U11" i="6"/>
  <c r="U12" i="6"/>
  <c r="U34" i="6"/>
  <c r="U10" i="6"/>
  <c r="U19" i="6"/>
  <c r="U18" i="6"/>
  <c r="U9" i="6"/>
  <c r="U17" i="6"/>
  <c r="U22" i="6"/>
  <c r="U42" i="6"/>
  <c r="U46" i="6"/>
  <c r="U59" i="6"/>
  <c r="U40" i="6"/>
  <c r="U36" i="6"/>
  <c r="U56" i="6"/>
  <c r="U55" i="6"/>
  <c r="U21" i="6"/>
  <c r="U35" i="6"/>
  <c r="U27" i="6"/>
  <c r="U47" i="6"/>
  <c r="U60" i="6"/>
  <c r="U13" i="6"/>
  <c r="U26" i="6"/>
  <c r="U20" i="6"/>
  <c r="U41" i="6"/>
  <c r="U66" i="6"/>
  <c r="U68" i="6"/>
  <c r="U67" i="6"/>
  <c r="I30" i="3"/>
  <c r="N18" i="3"/>
  <c r="M18" i="3"/>
  <c r="M51" i="3"/>
  <c r="C6" i="4"/>
  <c r="U8" i="7"/>
  <c r="V8" i="7"/>
  <c r="W8" i="7"/>
  <c r="M13" i="3"/>
  <c r="M28" i="3"/>
  <c r="M29" i="3"/>
  <c r="J11" i="3"/>
  <c r="N27" i="3"/>
  <c r="I19" i="5"/>
  <c r="B56" i="3"/>
  <c r="L56" i="3" s="1"/>
  <c r="L54" i="3"/>
  <c r="M11" i="3"/>
  <c r="M12" i="3"/>
  <c r="D14" i="3"/>
  <c r="D61" i="3"/>
  <c r="N10" i="3"/>
  <c r="L55" i="3"/>
  <c r="H21" i="3"/>
  <c r="D26" i="2"/>
  <c r="N14" i="2"/>
  <c r="D52" i="3"/>
  <c r="N50" i="3"/>
  <c r="L42" i="3"/>
  <c r="H19" i="5"/>
  <c r="M27" i="3"/>
  <c r="C21" i="3"/>
  <c r="M21" i="3" s="1"/>
  <c r="C62" i="3"/>
  <c r="M17" i="3"/>
  <c r="N11" i="3"/>
  <c r="M24" i="3"/>
  <c r="I52" i="3"/>
  <c r="M8" i="5"/>
  <c r="W18" i="6"/>
  <c r="W42" i="6"/>
  <c r="W21" i="6"/>
  <c r="W26" i="6"/>
  <c r="W11" i="6"/>
  <c r="W13" i="6"/>
  <c r="W10" i="6"/>
  <c r="W20" i="6"/>
  <c r="W17" i="6"/>
  <c r="W22" i="6"/>
  <c r="W19" i="6"/>
  <c r="W55" i="6"/>
  <c r="W9" i="6"/>
  <c r="W41" i="6"/>
  <c r="W12" i="6"/>
  <c r="W27" i="6"/>
  <c r="W66" i="6"/>
  <c r="W59" i="6"/>
  <c r="W46" i="6"/>
  <c r="W68" i="6"/>
  <c r="W56" i="6"/>
  <c r="W35" i="6"/>
  <c r="W34" i="6"/>
  <c r="W67" i="6"/>
  <c r="W36" i="6"/>
  <c r="W40" i="6"/>
  <c r="W47" i="6"/>
  <c r="W60" i="6"/>
  <c r="N8" i="5"/>
  <c r="H30" i="3"/>
  <c r="N29" i="3"/>
  <c r="D19" i="1"/>
  <c r="N17" i="1"/>
  <c r="V13" i="6"/>
  <c r="V10" i="6"/>
  <c r="V20" i="6"/>
  <c r="V55" i="6"/>
  <c r="V17" i="6"/>
  <c r="V22" i="6"/>
  <c r="V19" i="6"/>
  <c r="V56" i="6"/>
  <c r="V66" i="6"/>
  <c r="V18" i="6"/>
  <c r="V42" i="6"/>
  <c r="V21" i="6"/>
  <c r="V26" i="6"/>
  <c r="V11" i="6"/>
  <c r="V12" i="6"/>
  <c r="V59" i="6"/>
  <c r="V35" i="6"/>
  <c r="V40" i="6"/>
  <c r="V9" i="6"/>
  <c r="V27" i="6"/>
  <c r="V60" i="6"/>
  <c r="V36" i="6"/>
  <c r="V34" i="6"/>
  <c r="V46" i="6"/>
  <c r="V41" i="6"/>
  <c r="V47" i="6"/>
  <c r="V67" i="6"/>
  <c r="V68" i="6"/>
  <c r="N51" i="3"/>
  <c r="N28" i="3"/>
  <c r="N57" i="2"/>
  <c r="N20" i="3"/>
  <c r="J27" i="3"/>
  <c r="M20" i="3"/>
  <c r="N24" i="3"/>
  <c r="H14" i="5" l="1"/>
  <c r="H21" i="5" s="1"/>
  <c r="I14" i="5"/>
  <c r="I21" i="5" s="1"/>
  <c r="H32" i="3"/>
  <c r="I28" i="6"/>
  <c r="N8" i="6"/>
  <c r="D28" i="2"/>
  <c r="N26" i="2"/>
  <c r="H48" i="5"/>
  <c r="I32" i="3"/>
  <c r="C32" i="3"/>
  <c r="M14" i="3"/>
  <c r="C28" i="2"/>
  <c r="M26" i="2"/>
  <c r="L51" i="5"/>
  <c r="N52" i="3"/>
  <c r="N11" i="5"/>
  <c r="C48" i="5"/>
  <c r="M46" i="5"/>
  <c r="M13" i="5"/>
  <c r="I48" i="5"/>
  <c r="V11" i="7"/>
  <c r="V61" i="7"/>
  <c r="V24" i="7"/>
  <c r="V26" i="7"/>
  <c r="V17" i="7"/>
  <c r="V12" i="7"/>
  <c r="V9" i="7"/>
  <c r="V28" i="7"/>
  <c r="V19" i="7"/>
  <c r="V18" i="7"/>
  <c r="V27" i="7"/>
  <c r="V50" i="7"/>
  <c r="V29" i="7"/>
  <c r="V42" i="7"/>
  <c r="V10" i="7"/>
  <c r="V51" i="7"/>
  <c r="V20" i="7"/>
  <c r="V41" i="7"/>
  <c r="V13" i="7"/>
  <c r="V54" i="7"/>
  <c r="V37" i="7"/>
  <c r="V36" i="7"/>
  <c r="V25" i="7"/>
  <c r="V55" i="7"/>
  <c r="V62" i="7"/>
  <c r="V63" i="7"/>
  <c r="V59" i="7"/>
  <c r="N13" i="5"/>
  <c r="M47" i="5"/>
  <c r="C21" i="1"/>
  <c r="M19" i="1"/>
  <c r="B52" i="5"/>
  <c r="L52" i="5" s="1"/>
  <c r="L50" i="5"/>
  <c r="N47" i="5"/>
  <c r="C14" i="5"/>
  <c r="C57" i="5"/>
  <c r="M10" i="5"/>
  <c r="N46" i="5"/>
  <c r="D48" i="5"/>
  <c r="M9" i="5"/>
  <c r="N12" i="5"/>
  <c r="D21" i="1"/>
  <c r="N19" i="1"/>
  <c r="N9" i="5"/>
  <c r="D32" i="3"/>
  <c r="N14" i="3"/>
  <c r="N18" i="5"/>
  <c r="D14" i="5"/>
  <c r="D57" i="5"/>
  <c r="N10" i="5"/>
  <c r="L33" i="5"/>
  <c r="J11" i="5"/>
  <c r="M8" i="6"/>
  <c r="M18" i="5"/>
  <c r="M52" i="3"/>
  <c r="W29" i="7"/>
  <c r="W42" i="7"/>
  <c r="W10" i="7"/>
  <c r="W50" i="7"/>
  <c r="W11" i="7"/>
  <c r="W61" i="7"/>
  <c r="W51" i="7"/>
  <c r="W24" i="7"/>
  <c r="W26" i="7"/>
  <c r="W17" i="7"/>
  <c r="W12" i="7"/>
  <c r="W9" i="7"/>
  <c r="W28" i="7"/>
  <c r="W19" i="7"/>
  <c r="W18" i="7"/>
  <c r="W25" i="7"/>
  <c r="W20" i="7"/>
  <c r="W13" i="7"/>
  <c r="W27" i="7"/>
  <c r="W54" i="7"/>
  <c r="W62" i="7"/>
  <c r="W55" i="7"/>
  <c r="W41" i="7"/>
  <c r="W37" i="7"/>
  <c r="W63" i="7"/>
  <c r="W36" i="7"/>
  <c r="W59" i="7"/>
  <c r="U10" i="7"/>
  <c r="U9" i="7"/>
  <c r="U41" i="7"/>
  <c r="U11" i="7"/>
  <c r="U12" i="7"/>
  <c r="U36" i="7"/>
  <c r="U26" i="7"/>
  <c r="U17" i="7"/>
  <c r="U13" i="7"/>
  <c r="U24" i="7"/>
  <c r="U29" i="7"/>
  <c r="U55" i="7"/>
  <c r="U20" i="7"/>
  <c r="U27" i="7"/>
  <c r="U28" i="7"/>
  <c r="U18" i="7"/>
  <c r="U19" i="7"/>
  <c r="U54" i="7"/>
  <c r="U51" i="7"/>
  <c r="U42" i="7"/>
  <c r="U50" i="7"/>
  <c r="U37" i="7"/>
  <c r="U25" i="7"/>
  <c r="U63" i="7"/>
  <c r="U62" i="7"/>
  <c r="U61" i="7"/>
  <c r="U59" i="7"/>
  <c r="D6" i="4"/>
  <c r="U8" i="48"/>
  <c r="BN8" i="35"/>
  <c r="BM8" i="38"/>
  <c r="V8" i="25"/>
  <c r="W8" i="56"/>
  <c r="AN8" i="35"/>
  <c r="U8" i="28"/>
  <c r="U8" i="62"/>
  <c r="W8" i="51"/>
  <c r="W8" i="42"/>
  <c r="BN8" i="32"/>
  <c r="V8" i="8"/>
  <c r="V8" i="51"/>
  <c r="BL8" i="35"/>
  <c r="U8" i="22"/>
  <c r="AN8" i="32"/>
  <c r="W8" i="62"/>
  <c r="BN8" i="38"/>
  <c r="W8" i="28"/>
  <c r="V8" i="56"/>
  <c r="U8" i="25"/>
  <c r="U8" i="45"/>
  <c r="BL8" i="32"/>
  <c r="AN8" i="38"/>
  <c r="W8" i="22"/>
  <c r="W8" i="45"/>
  <c r="AO8" i="35"/>
  <c r="V8" i="68"/>
  <c r="AM8" i="35"/>
  <c r="U8" i="59"/>
  <c r="BL8" i="38"/>
  <c r="V8" i="42"/>
  <c r="AO8" i="32"/>
  <c r="W8" i="59"/>
  <c r="V8" i="59"/>
  <c r="U8" i="42"/>
  <c r="U8" i="8"/>
  <c r="U8" i="51"/>
  <c r="V8" i="62"/>
  <c r="AO8" i="38"/>
  <c r="V8" i="28"/>
  <c r="W8" i="68"/>
  <c r="W8" i="25"/>
  <c r="U8" i="56"/>
  <c r="AM8" i="32"/>
  <c r="U8" i="65"/>
  <c r="V8" i="22"/>
  <c r="V8" i="45"/>
  <c r="BM8" i="35"/>
  <c r="V8" i="48"/>
  <c r="U8" i="68"/>
  <c r="AM8" i="38"/>
  <c r="W8" i="8"/>
  <c r="BM8" i="32"/>
  <c r="V8" i="65"/>
  <c r="W8" i="48"/>
  <c r="W8" i="65"/>
  <c r="M11" i="5"/>
  <c r="M12" i="5"/>
  <c r="L32" i="5"/>
  <c r="N8" i="65" l="1"/>
  <c r="W32" i="65"/>
  <c r="W57" i="65"/>
  <c r="W51" i="65"/>
  <c r="W13" i="65"/>
  <c r="W12" i="65"/>
  <c r="W18" i="65"/>
  <c r="W31" i="65"/>
  <c r="W58" i="65"/>
  <c r="W33" i="65"/>
  <c r="W46" i="65"/>
  <c r="W47" i="65"/>
  <c r="W25" i="65"/>
  <c r="W38" i="65"/>
  <c r="W9" i="65"/>
  <c r="W10" i="65"/>
  <c r="W17" i="65"/>
  <c r="W37" i="65"/>
  <c r="W50" i="65"/>
  <c r="W11" i="65"/>
  <c r="W27" i="65"/>
  <c r="W59" i="65"/>
  <c r="W26" i="65"/>
  <c r="BD8" i="35"/>
  <c r="BM11" i="35"/>
  <c r="BM9" i="35"/>
  <c r="BM33" i="35"/>
  <c r="BM10" i="35"/>
  <c r="BM17" i="35"/>
  <c r="BM50" i="35"/>
  <c r="BM57" i="35"/>
  <c r="BM18" i="35"/>
  <c r="BM13" i="35"/>
  <c r="BM32" i="35"/>
  <c r="BM12" i="35"/>
  <c r="BM25" i="35"/>
  <c r="BM37" i="35"/>
  <c r="BM46" i="35"/>
  <c r="BM47" i="35"/>
  <c r="BM51" i="35"/>
  <c r="BM26" i="35"/>
  <c r="BM27" i="35"/>
  <c r="BM31" i="35"/>
  <c r="BM38" i="35"/>
  <c r="BM59" i="35"/>
  <c r="BM58" i="35"/>
  <c r="M8" i="28"/>
  <c r="V17" i="28"/>
  <c r="V18" i="28"/>
  <c r="V11" i="28"/>
  <c r="V13" i="28"/>
  <c r="V12" i="28"/>
  <c r="V57" i="28"/>
  <c r="V9" i="28"/>
  <c r="V32" i="28"/>
  <c r="V10" i="28"/>
  <c r="V33" i="28"/>
  <c r="V47" i="28"/>
  <c r="V50" i="28"/>
  <c r="V51" i="28"/>
  <c r="V26" i="28"/>
  <c r="V31" i="28"/>
  <c r="V38" i="28"/>
  <c r="V27" i="28"/>
  <c r="V25" i="28"/>
  <c r="V37" i="28"/>
  <c r="V46" i="28"/>
  <c r="V59" i="28"/>
  <c r="V58" i="28"/>
  <c r="AO37" i="32"/>
  <c r="AO18" i="32"/>
  <c r="AO46" i="32"/>
  <c r="AO13" i="32"/>
  <c r="AO33" i="32"/>
  <c r="AO12" i="32"/>
  <c r="AO47" i="32"/>
  <c r="AO57" i="32"/>
  <c r="AO9" i="32"/>
  <c r="AO32" i="32"/>
  <c r="AO10" i="32"/>
  <c r="AO17" i="32"/>
  <c r="AO50" i="32"/>
  <c r="AO11" i="32"/>
  <c r="AO51" i="32"/>
  <c r="AO27" i="32"/>
  <c r="AO31" i="32"/>
  <c r="AO26" i="32"/>
  <c r="AO25" i="32"/>
  <c r="AO38" i="32"/>
  <c r="AO58" i="32"/>
  <c r="AO59" i="32"/>
  <c r="N8" i="22"/>
  <c r="W46" i="22"/>
  <c r="W9" i="22"/>
  <c r="W10" i="22"/>
  <c r="W47" i="22"/>
  <c r="W37" i="22"/>
  <c r="W50" i="22"/>
  <c r="W11" i="22"/>
  <c r="W57" i="22"/>
  <c r="W18" i="22"/>
  <c r="W13" i="22"/>
  <c r="W33" i="22"/>
  <c r="W12" i="22"/>
  <c r="W17" i="22"/>
  <c r="W31" i="22"/>
  <c r="W58" i="22"/>
  <c r="W25" i="22"/>
  <c r="W38" i="22"/>
  <c r="W32" i="22"/>
  <c r="W59" i="22"/>
  <c r="W51" i="22"/>
  <c r="W26" i="22"/>
  <c r="W27" i="22"/>
  <c r="N8" i="62"/>
  <c r="W9" i="62"/>
  <c r="W13" i="62"/>
  <c r="W10" i="62"/>
  <c r="W12" i="62"/>
  <c r="W17" i="62"/>
  <c r="W18" i="62"/>
  <c r="W31" i="62"/>
  <c r="W59" i="62"/>
  <c r="W51" i="62"/>
  <c r="W26" i="62"/>
  <c r="W32" i="62"/>
  <c r="W46" i="62"/>
  <c r="W47" i="62"/>
  <c r="W50" i="62"/>
  <c r="W27" i="62"/>
  <c r="W37" i="62"/>
  <c r="W33" i="62"/>
  <c r="W11" i="62"/>
  <c r="W57" i="62"/>
  <c r="W58" i="62"/>
  <c r="W25" i="62"/>
  <c r="W38" i="62"/>
  <c r="N8" i="51"/>
  <c r="W9" i="51"/>
  <c r="W13" i="51"/>
  <c r="W10" i="51"/>
  <c r="W12" i="51"/>
  <c r="W17" i="51"/>
  <c r="W18" i="51"/>
  <c r="W33" i="51"/>
  <c r="W37" i="51"/>
  <c r="W32" i="51"/>
  <c r="W57" i="51"/>
  <c r="W47" i="51"/>
  <c r="W25" i="51"/>
  <c r="W38" i="51"/>
  <c r="W11" i="51"/>
  <c r="W51" i="51"/>
  <c r="W27" i="51"/>
  <c r="W46" i="51"/>
  <c r="W50" i="51"/>
  <c r="W26" i="51"/>
  <c r="W59" i="51"/>
  <c r="W31" i="51"/>
  <c r="W58" i="51"/>
  <c r="U9" i="48"/>
  <c r="U31" i="48"/>
  <c r="U10" i="48"/>
  <c r="U25" i="48"/>
  <c r="U11" i="48"/>
  <c r="U17" i="48"/>
  <c r="U13" i="48"/>
  <c r="U32" i="48"/>
  <c r="U33" i="48"/>
  <c r="U37" i="48"/>
  <c r="U27" i="48"/>
  <c r="U47" i="48"/>
  <c r="U50" i="48"/>
  <c r="U51" i="48"/>
  <c r="U12" i="48"/>
  <c r="U46" i="48"/>
  <c r="U26" i="48"/>
  <c r="U38" i="48"/>
  <c r="U18" i="48"/>
  <c r="U59" i="48"/>
  <c r="U58" i="48"/>
  <c r="U57" i="48"/>
  <c r="M11" i="6"/>
  <c r="L41" i="6"/>
  <c r="N22" i="6"/>
  <c r="C14" i="6"/>
  <c r="C66" i="6"/>
  <c r="M10" i="6"/>
  <c r="N48" i="5"/>
  <c r="M21" i="1"/>
  <c r="D30" i="2"/>
  <c r="N28" i="2"/>
  <c r="N8" i="48"/>
  <c r="W32" i="48"/>
  <c r="W46" i="48"/>
  <c r="W47" i="48"/>
  <c r="W50" i="48"/>
  <c r="W37" i="48"/>
  <c r="W33" i="48"/>
  <c r="W9" i="48"/>
  <c r="W13" i="48"/>
  <c r="W10" i="48"/>
  <c r="W12" i="48"/>
  <c r="W17" i="48"/>
  <c r="W18" i="48"/>
  <c r="W27" i="48"/>
  <c r="W11" i="48"/>
  <c r="W58" i="48"/>
  <c r="W31" i="48"/>
  <c r="W57" i="48"/>
  <c r="W26" i="48"/>
  <c r="W25" i="48"/>
  <c r="W38" i="48"/>
  <c r="W51" i="48"/>
  <c r="W59" i="48"/>
  <c r="M8" i="45"/>
  <c r="V57" i="45"/>
  <c r="V9" i="45"/>
  <c r="V13" i="45"/>
  <c r="V10" i="45"/>
  <c r="V12" i="45"/>
  <c r="V17" i="45"/>
  <c r="V18" i="45"/>
  <c r="V11" i="45"/>
  <c r="V26" i="45"/>
  <c r="V32" i="45"/>
  <c r="V31" i="45"/>
  <c r="V38" i="45"/>
  <c r="V33" i="45"/>
  <c r="V27" i="45"/>
  <c r="V59" i="45"/>
  <c r="V46" i="45"/>
  <c r="V25" i="45"/>
  <c r="V37" i="45"/>
  <c r="V47" i="45"/>
  <c r="V51" i="45"/>
  <c r="V58" i="45"/>
  <c r="V50" i="45"/>
  <c r="AO18" i="38"/>
  <c r="AO46" i="38"/>
  <c r="AO13" i="38"/>
  <c r="AO33" i="38"/>
  <c r="AO12" i="38"/>
  <c r="AO47" i="38"/>
  <c r="AO57" i="38"/>
  <c r="AO9" i="38"/>
  <c r="AO32" i="38"/>
  <c r="AO10" i="38"/>
  <c r="AO17" i="38"/>
  <c r="AO11" i="38"/>
  <c r="AO31" i="38"/>
  <c r="AO51" i="38"/>
  <c r="AO26" i="38"/>
  <c r="AO27" i="38"/>
  <c r="AO59" i="38"/>
  <c r="AO37" i="38"/>
  <c r="AO50" i="38"/>
  <c r="AO58" i="38"/>
  <c r="AO25" i="38"/>
  <c r="AO38" i="38"/>
  <c r="M8" i="42"/>
  <c r="V9" i="42"/>
  <c r="V13" i="42"/>
  <c r="V10" i="42"/>
  <c r="V12" i="42"/>
  <c r="V17" i="42"/>
  <c r="V18" i="42"/>
  <c r="V32" i="42"/>
  <c r="V33" i="42"/>
  <c r="V31" i="42"/>
  <c r="V38" i="42"/>
  <c r="V27" i="42"/>
  <c r="V50" i="42"/>
  <c r="V51" i="42"/>
  <c r="V47" i="42"/>
  <c r="V11" i="42"/>
  <c r="V58" i="42"/>
  <c r="V26" i="42"/>
  <c r="V59" i="42"/>
  <c r="V46" i="42"/>
  <c r="V57" i="42"/>
  <c r="V25" i="42"/>
  <c r="V37" i="42"/>
  <c r="AN46" i="38"/>
  <c r="AN13" i="38"/>
  <c r="AN33" i="38"/>
  <c r="AN12" i="38"/>
  <c r="AN47" i="38"/>
  <c r="AN57" i="38"/>
  <c r="AN18" i="38"/>
  <c r="AN32" i="38"/>
  <c r="AN51" i="38"/>
  <c r="AN11" i="38"/>
  <c r="AN25" i="38"/>
  <c r="AN37" i="38"/>
  <c r="AN10" i="38"/>
  <c r="AN9" i="38"/>
  <c r="AN17" i="38"/>
  <c r="AN31" i="38"/>
  <c r="AN38" i="38"/>
  <c r="AN27" i="38"/>
  <c r="AN50" i="38"/>
  <c r="AN59" i="38"/>
  <c r="AN58" i="38"/>
  <c r="AN26" i="38"/>
  <c r="AN46" i="32"/>
  <c r="AN13" i="32"/>
  <c r="AN33" i="32"/>
  <c r="AN12" i="32"/>
  <c r="AN47" i="32"/>
  <c r="AN11" i="32"/>
  <c r="AN57" i="32"/>
  <c r="AN18" i="32"/>
  <c r="AN10" i="32"/>
  <c r="AN26" i="32"/>
  <c r="AN59" i="32"/>
  <c r="AN31" i="32"/>
  <c r="AN38" i="32"/>
  <c r="AN17" i="32"/>
  <c r="AN58" i="32"/>
  <c r="AN32" i="32"/>
  <c r="AN51" i="32"/>
  <c r="AN50" i="32"/>
  <c r="AN27" i="32"/>
  <c r="AN25" i="32"/>
  <c r="AN37" i="32"/>
  <c r="AN9" i="32"/>
  <c r="U25" i="62"/>
  <c r="U10" i="62"/>
  <c r="U9" i="62"/>
  <c r="U11" i="62"/>
  <c r="U46" i="62"/>
  <c r="U32" i="62"/>
  <c r="U31" i="62"/>
  <c r="U26" i="62"/>
  <c r="U33" i="62"/>
  <c r="U18" i="62"/>
  <c r="U38" i="62"/>
  <c r="U50" i="62"/>
  <c r="U12" i="62"/>
  <c r="U17" i="62"/>
  <c r="U13" i="62"/>
  <c r="U37" i="62"/>
  <c r="U27" i="62"/>
  <c r="U51" i="62"/>
  <c r="U47" i="62"/>
  <c r="U58" i="62"/>
  <c r="U57" i="62"/>
  <c r="U59" i="62"/>
  <c r="E6" i="4"/>
  <c r="U8" i="9"/>
  <c r="AM8" i="33"/>
  <c r="AM8" i="39"/>
  <c r="U8" i="49"/>
  <c r="W8" i="26"/>
  <c r="V8" i="43"/>
  <c r="W8" i="60"/>
  <c r="BM8" i="33"/>
  <c r="U8" i="52"/>
  <c r="U8" i="66"/>
  <c r="V8" i="26"/>
  <c r="W8" i="43"/>
  <c r="W8" i="49"/>
  <c r="AO8" i="39"/>
  <c r="V8" i="52"/>
  <c r="AN8" i="33"/>
  <c r="AN8" i="36"/>
  <c r="AN8" i="39"/>
  <c r="AO8" i="33"/>
  <c r="AO8" i="36"/>
  <c r="V8" i="9"/>
  <c r="W8" i="69"/>
  <c r="BM8" i="36"/>
  <c r="BM8" i="39"/>
  <c r="V8" i="23"/>
  <c r="V8" i="29"/>
  <c r="W8" i="63"/>
  <c r="BN8" i="39"/>
  <c r="V8" i="63"/>
  <c r="W8" i="9"/>
  <c r="W8" i="46"/>
  <c r="W8" i="52"/>
  <c r="W8" i="57"/>
  <c r="W8" i="29"/>
  <c r="U8" i="26"/>
  <c r="AM8" i="36"/>
  <c r="V8" i="66"/>
  <c r="BN8" i="33"/>
  <c r="V8" i="57"/>
  <c r="W8" i="66"/>
  <c r="W8" i="23"/>
  <c r="U8" i="46"/>
  <c r="U8" i="60"/>
  <c r="V8" i="46"/>
  <c r="BN8" i="36"/>
  <c r="V8" i="69"/>
  <c r="U8" i="29"/>
  <c r="BL8" i="36"/>
  <c r="BL8" i="33"/>
  <c r="BL8" i="39"/>
  <c r="U8" i="43"/>
  <c r="U8" i="57"/>
  <c r="U8" i="69"/>
  <c r="U8" i="63"/>
  <c r="U8" i="23"/>
  <c r="V8" i="49"/>
  <c r="V8" i="60"/>
  <c r="J11" i="6"/>
  <c r="D57" i="6"/>
  <c r="N55" i="6"/>
  <c r="N32" i="3"/>
  <c r="M18" i="6"/>
  <c r="M9" i="6"/>
  <c r="D14" i="6"/>
  <c r="D66" i="6"/>
  <c r="N10" i="6"/>
  <c r="M27" i="6"/>
  <c r="N20" i="6"/>
  <c r="M8" i="65"/>
  <c r="V9" i="65"/>
  <c r="V13" i="65"/>
  <c r="V10" i="65"/>
  <c r="V12" i="65"/>
  <c r="V17" i="65"/>
  <c r="V18" i="65"/>
  <c r="V27" i="65"/>
  <c r="V33" i="65"/>
  <c r="V46" i="65"/>
  <c r="V47" i="65"/>
  <c r="V25" i="65"/>
  <c r="V37" i="65"/>
  <c r="V58" i="65"/>
  <c r="V59" i="65"/>
  <c r="V50" i="65"/>
  <c r="V11" i="65"/>
  <c r="V26" i="65"/>
  <c r="V32" i="65"/>
  <c r="V57" i="65"/>
  <c r="V51" i="65"/>
  <c r="V31" i="65"/>
  <c r="V38" i="65"/>
  <c r="M8" i="22"/>
  <c r="V9" i="22"/>
  <c r="V10" i="22"/>
  <c r="V11" i="22"/>
  <c r="V57" i="22"/>
  <c r="V32" i="22"/>
  <c r="V17" i="22"/>
  <c r="V13" i="22"/>
  <c r="V33" i="22"/>
  <c r="V12" i="22"/>
  <c r="V47" i="22"/>
  <c r="V50" i="22"/>
  <c r="V27" i="22"/>
  <c r="V18" i="22"/>
  <c r="V51" i="22"/>
  <c r="V25" i="22"/>
  <c r="V37" i="22"/>
  <c r="V46" i="22"/>
  <c r="V26" i="22"/>
  <c r="V31" i="22"/>
  <c r="V38" i="22"/>
  <c r="V58" i="22"/>
  <c r="V59" i="22"/>
  <c r="M8" i="62"/>
  <c r="V9" i="62"/>
  <c r="V13" i="62"/>
  <c r="V10" i="62"/>
  <c r="V12" i="62"/>
  <c r="V17" i="62"/>
  <c r="V18" i="62"/>
  <c r="V51" i="62"/>
  <c r="V25" i="62"/>
  <c r="V37" i="62"/>
  <c r="V59" i="62"/>
  <c r="V33" i="62"/>
  <c r="V11" i="62"/>
  <c r="V57" i="62"/>
  <c r="V31" i="62"/>
  <c r="V38" i="62"/>
  <c r="V27" i="62"/>
  <c r="V58" i="62"/>
  <c r="V26" i="62"/>
  <c r="V46" i="62"/>
  <c r="V32" i="62"/>
  <c r="V47" i="62"/>
  <c r="V50" i="62"/>
  <c r="BL31" i="38"/>
  <c r="BL25" i="38"/>
  <c r="BL27" i="38"/>
  <c r="BL47" i="38"/>
  <c r="BL51" i="38"/>
  <c r="BL11" i="38"/>
  <c r="BL46" i="38"/>
  <c r="BL10" i="38"/>
  <c r="BL32" i="38"/>
  <c r="BL9" i="38"/>
  <c r="BL26" i="38"/>
  <c r="BL33" i="38"/>
  <c r="BL18" i="38"/>
  <c r="BL38" i="38"/>
  <c r="BL50" i="38"/>
  <c r="BL17" i="38"/>
  <c r="BL12" i="38"/>
  <c r="BL13" i="38"/>
  <c r="BL37" i="38"/>
  <c r="BL58" i="38"/>
  <c r="BL59" i="38"/>
  <c r="BL57" i="38"/>
  <c r="BL9" i="32"/>
  <c r="BL31" i="32"/>
  <c r="BL12" i="32"/>
  <c r="BL18" i="32"/>
  <c r="BL32" i="32"/>
  <c r="BL38" i="32"/>
  <c r="BL10" i="32"/>
  <c r="BL17" i="32"/>
  <c r="BL33" i="32"/>
  <c r="BL13" i="32"/>
  <c r="BL50" i="32"/>
  <c r="BL37" i="32"/>
  <c r="BL27" i="32"/>
  <c r="BL47" i="32"/>
  <c r="BL51" i="32"/>
  <c r="BL25" i="32"/>
  <c r="BL46" i="32"/>
  <c r="BL26" i="32"/>
  <c r="BL11" i="32"/>
  <c r="BL58" i="32"/>
  <c r="BL57" i="32"/>
  <c r="BL59" i="32"/>
  <c r="U31" i="22"/>
  <c r="U25" i="22"/>
  <c r="U10" i="22"/>
  <c r="U27" i="22"/>
  <c r="U32" i="22"/>
  <c r="U47" i="22"/>
  <c r="U51" i="22"/>
  <c r="U12" i="22"/>
  <c r="U33" i="22"/>
  <c r="U46" i="22"/>
  <c r="U9" i="22"/>
  <c r="U50" i="22"/>
  <c r="U26" i="22"/>
  <c r="U18" i="22"/>
  <c r="U38" i="22"/>
  <c r="U17" i="22"/>
  <c r="U13" i="22"/>
  <c r="U37" i="22"/>
  <c r="U11" i="22"/>
  <c r="U59" i="22"/>
  <c r="U58" i="22"/>
  <c r="U57" i="22"/>
  <c r="U9" i="28"/>
  <c r="U31" i="28"/>
  <c r="U10" i="28"/>
  <c r="U25" i="28"/>
  <c r="U13" i="28"/>
  <c r="U37" i="28"/>
  <c r="U27" i="28"/>
  <c r="U47" i="28"/>
  <c r="U51" i="28"/>
  <c r="U11" i="28"/>
  <c r="U46" i="28"/>
  <c r="U32" i="28"/>
  <c r="U12" i="28"/>
  <c r="U26" i="28"/>
  <c r="U33" i="28"/>
  <c r="U18" i="28"/>
  <c r="U38" i="28"/>
  <c r="U50" i="28"/>
  <c r="U17" i="28"/>
  <c r="U58" i="28"/>
  <c r="U57" i="28"/>
  <c r="U59" i="28"/>
  <c r="I57" i="6"/>
  <c r="N56" i="6"/>
  <c r="N12" i="6"/>
  <c r="BD8" i="32"/>
  <c r="BM18" i="32"/>
  <c r="BM46" i="32"/>
  <c r="BM13" i="32"/>
  <c r="BM33" i="32"/>
  <c r="BM12" i="32"/>
  <c r="BM47" i="32"/>
  <c r="BM11" i="32"/>
  <c r="BM9" i="32"/>
  <c r="BM32" i="32"/>
  <c r="BM10" i="32"/>
  <c r="BM17" i="32"/>
  <c r="BM50" i="32"/>
  <c r="BM57" i="32"/>
  <c r="BM26" i="32"/>
  <c r="BM59" i="32"/>
  <c r="BM27" i="32"/>
  <c r="BM25" i="32"/>
  <c r="BM37" i="32"/>
  <c r="BM51" i="32"/>
  <c r="BM31" i="32"/>
  <c r="BM38" i="32"/>
  <c r="BM58" i="32"/>
  <c r="U31" i="65"/>
  <c r="U25" i="65"/>
  <c r="U27" i="65"/>
  <c r="U47" i="65"/>
  <c r="U51" i="65"/>
  <c r="U46" i="65"/>
  <c r="U11" i="65"/>
  <c r="U26" i="65"/>
  <c r="U32" i="65"/>
  <c r="U10" i="65"/>
  <c r="U9" i="65"/>
  <c r="U18" i="65"/>
  <c r="U33" i="65"/>
  <c r="U38" i="65"/>
  <c r="U17" i="65"/>
  <c r="U50" i="65"/>
  <c r="U12" i="65"/>
  <c r="U13" i="65"/>
  <c r="U37" i="65"/>
  <c r="U57" i="65"/>
  <c r="U58" i="65"/>
  <c r="U59" i="65"/>
  <c r="U9" i="51"/>
  <c r="U31" i="51"/>
  <c r="U18" i="51"/>
  <c r="U38" i="51"/>
  <c r="U17" i="51"/>
  <c r="U11" i="51"/>
  <c r="U13" i="51"/>
  <c r="U10" i="51"/>
  <c r="U32" i="51"/>
  <c r="U37" i="51"/>
  <c r="U27" i="51"/>
  <c r="U33" i="51"/>
  <c r="U47" i="51"/>
  <c r="U51" i="51"/>
  <c r="U46" i="51"/>
  <c r="U50" i="51"/>
  <c r="U25" i="51"/>
  <c r="U12" i="51"/>
  <c r="U26" i="51"/>
  <c r="U59" i="51"/>
  <c r="U58" i="51"/>
  <c r="U57" i="51"/>
  <c r="U25" i="59"/>
  <c r="U10" i="59"/>
  <c r="U9" i="59"/>
  <c r="U31" i="59"/>
  <c r="U33" i="59"/>
  <c r="U26" i="59"/>
  <c r="U50" i="59"/>
  <c r="U12" i="59"/>
  <c r="U18" i="59"/>
  <c r="U38" i="59"/>
  <c r="U17" i="59"/>
  <c r="U13" i="59"/>
  <c r="U37" i="59"/>
  <c r="U11" i="59"/>
  <c r="U27" i="59"/>
  <c r="U47" i="59"/>
  <c r="U51" i="59"/>
  <c r="U46" i="59"/>
  <c r="U32" i="59"/>
  <c r="U57" i="59"/>
  <c r="U59" i="59"/>
  <c r="U58" i="59"/>
  <c r="U9" i="45"/>
  <c r="U31" i="45"/>
  <c r="U10" i="45"/>
  <c r="U25" i="45"/>
  <c r="U13" i="45"/>
  <c r="U33" i="45"/>
  <c r="U37" i="45"/>
  <c r="U50" i="45"/>
  <c r="U12" i="45"/>
  <c r="U27" i="45"/>
  <c r="U47" i="45"/>
  <c r="U51" i="45"/>
  <c r="U46" i="45"/>
  <c r="U26" i="45"/>
  <c r="U11" i="45"/>
  <c r="U18" i="45"/>
  <c r="U38" i="45"/>
  <c r="U17" i="45"/>
  <c r="U32" i="45"/>
  <c r="U57" i="45"/>
  <c r="U59" i="45"/>
  <c r="U58" i="45"/>
  <c r="BL25" i="35"/>
  <c r="BL10" i="35"/>
  <c r="BL9" i="35"/>
  <c r="BL31" i="35"/>
  <c r="BL26" i="35"/>
  <c r="BL18" i="35"/>
  <c r="BL38" i="35"/>
  <c r="BL12" i="35"/>
  <c r="BL17" i="35"/>
  <c r="BL11" i="35"/>
  <c r="BL13" i="35"/>
  <c r="BL32" i="35"/>
  <c r="BL37" i="35"/>
  <c r="BL27" i="35"/>
  <c r="BL33" i="35"/>
  <c r="BL47" i="35"/>
  <c r="BL51" i="35"/>
  <c r="BL50" i="35"/>
  <c r="BL46" i="35"/>
  <c r="BL59" i="35"/>
  <c r="BL58" i="35"/>
  <c r="BL57" i="35"/>
  <c r="AN11" i="35"/>
  <c r="AN9" i="35"/>
  <c r="AN33" i="35"/>
  <c r="AN10" i="35"/>
  <c r="AN17" i="35"/>
  <c r="AN50" i="35"/>
  <c r="AN18" i="35"/>
  <c r="AN46" i="35"/>
  <c r="AN47" i="35"/>
  <c r="AN57" i="35"/>
  <c r="AN58" i="35"/>
  <c r="AN31" i="35"/>
  <c r="AN38" i="35"/>
  <c r="AN13" i="35"/>
  <c r="AN32" i="35"/>
  <c r="AN25" i="35"/>
  <c r="AN37" i="35"/>
  <c r="AN59" i="35"/>
  <c r="AN27" i="35"/>
  <c r="AN51" i="35"/>
  <c r="AN26" i="35"/>
  <c r="AN12" i="35"/>
  <c r="N18" i="6"/>
  <c r="H14" i="6"/>
  <c r="L60" i="6"/>
  <c r="M48" i="5"/>
  <c r="N27" i="6"/>
  <c r="W33" i="8"/>
  <c r="W46" i="8"/>
  <c r="W17" i="8"/>
  <c r="W47" i="8"/>
  <c r="W18" i="8"/>
  <c r="W11" i="8"/>
  <c r="W50" i="8"/>
  <c r="W13" i="8"/>
  <c r="W12" i="8"/>
  <c r="W9" i="8"/>
  <c r="W32" i="8"/>
  <c r="W10" i="8"/>
  <c r="W31" i="8"/>
  <c r="W26" i="8"/>
  <c r="W37" i="8"/>
  <c r="W27" i="8"/>
  <c r="W59" i="8"/>
  <c r="W51" i="8"/>
  <c r="W58" i="8"/>
  <c r="W57" i="8"/>
  <c r="W25" i="8"/>
  <c r="W38" i="8"/>
  <c r="AM9" i="32"/>
  <c r="AM31" i="32"/>
  <c r="AM10" i="32"/>
  <c r="AM25" i="32"/>
  <c r="AM17" i="32"/>
  <c r="AM50" i="32"/>
  <c r="AM13" i="32"/>
  <c r="AM37" i="32"/>
  <c r="AM27" i="32"/>
  <c r="AM47" i="32"/>
  <c r="AM51" i="32"/>
  <c r="AM46" i="32"/>
  <c r="AM11" i="32"/>
  <c r="AM26" i="32"/>
  <c r="AM32" i="32"/>
  <c r="AM33" i="32"/>
  <c r="AM38" i="32"/>
  <c r="AM18" i="32"/>
  <c r="AM12" i="32"/>
  <c r="AM59" i="32"/>
  <c r="AM57" i="32"/>
  <c r="AM58" i="32"/>
  <c r="U25" i="8"/>
  <c r="U10" i="8"/>
  <c r="U9" i="8"/>
  <c r="U31" i="8"/>
  <c r="U46" i="8"/>
  <c r="U50" i="8"/>
  <c r="U26" i="8"/>
  <c r="U18" i="8"/>
  <c r="U38" i="8"/>
  <c r="U17" i="8"/>
  <c r="U11" i="8"/>
  <c r="U13" i="8"/>
  <c r="U32" i="8"/>
  <c r="U37" i="8"/>
  <c r="U51" i="8"/>
  <c r="U12" i="8"/>
  <c r="U47" i="8"/>
  <c r="U27" i="8"/>
  <c r="U33" i="8"/>
  <c r="U57" i="8"/>
  <c r="U59" i="8"/>
  <c r="U58" i="8"/>
  <c r="AM25" i="35"/>
  <c r="AM10" i="35"/>
  <c r="AM9" i="35"/>
  <c r="AM31" i="35"/>
  <c r="AM26" i="35"/>
  <c r="AM18" i="35"/>
  <c r="AM38" i="35"/>
  <c r="AM11" i="35"/>
  <c r="AM12" i="35"/>
  <c r="AM17" i="35"/>
  <c r="AM13" i="35"/>
  <c r="AM32" i="35"/>
  <c r="AM33" i="35"/>
  <c r="AM37" i="35"/>
  <c r="AM27" i="35"/>
  <c r="AM47" i="35"/>
  <c r="AM50" i="35"/>
  <c r="AM51" i="35"/>
  <c r="AM46" i="35"/>
  <c r="AM57" i="35"/>
  <c r="AM59" i="35"/>
  <c r="AM58" i="35"/>
  <c r="U9" i="25"/>
  <c r="U10" i="25"/>
  <c r="U31" i="25"/>
  <c r="U25" i="25"/>
  <c r="U37" i="25"/>
  <c r="U11" i="25"/>
  <c r="U27" i="25"/>
  <c r="U47" i="25"/>
  <c r="U51" i="25"/>
  <c r="U32" i="25"/>
  <c r="U46" i="25"/>
  <c r="U12" i="25"/>
  <c r="U33" i="25"/>
  <c r="U26" i="25"/>
  <c r="U50" i="25"/>
  <c r="U18" i="25"/>
  <c r="U38" i="25"/>
  <c r="U17" i="25"/>
  <c r="U13" i="25"/>
  <c r="U57" i="25"/>
  <c r="U59" i="25"/>
  <c r="U58" i="25"/>
  <c r="M8" i="51"/>
  <c r="V50" i="51"/>
  <c r="V11" i="51"/>
  <c r="V10" i="51"/>
  <c r="V51" i="51"/>
  <c r="V12" i="51"/>
  <c r="V26" i="51"/>
  <c r="V9" i="51"/>
  <c r="V17" i="51"/>
  <c r="V33" i="51"/>
  <c r="V27" i="51"/>
  <c r="V13" i="51"/>
  <c r="V18" i="51"/>
  <c r="V57" i="51"/>
  <c r="V25" i="51"/>
  <c r="V37" i="51"/>
  <c r="V58" i="51"/>
  <c r="V47" i="51"/>
  <c r="V59" i="51"/>
  <c r="V32" i="51"/>
  <c r="V31" i="51"/>
  <c r="V38" i="51"/>
  <c r="V46" i="51"/>
  <c r="N8" i="56"/>
  <c r="W9" i="56"/>
  <c r="W13" i="56"/>
  <c r="W10" i="56"/>
  <c r="W12" i="56"/>
  <c r="W17" i="56"/>
  <c r="W18" i="56"/>
  <c r="W46" i="56"/>
  <c r="W47" i="56"/>
  <c r="W50" i="56"/>
  <c r="W11" i="56"/>
  <c r="W26" i="56"/>
  <c r="W58" i="56"/>
  <c r="W25" i="56"/>
  <c r="W38" i="56"/>
  <c r="W57" i="56"/>
  <c r="W27" i="56"/>
  <c r="W59" i="56"/>
  <c r="W32" i="56"/>
  <c r="W51" i="56"/>
  <c r="W33" i="56"/>
  <c r="W31" i="56"/>
  <c r="W37" i="56"/>
  <c r="L42" i="6"/>
  <c r="M17" i="6"/>
  <c r="AM25" i="38"/>
  <c r="AM10" i="38"/>
  <c r="AM9" i="38"/>
  <c r="AM32" i="38"/>
  <c r="AM46" i="38"/>
  <c r="AM31" i="38"/>
  <c r="AM33" i="38"/>
  <c r="AM26" i="38"/>
  <c r="AM50" i="38"/>
  <c r="AM18" i="38"/>
  <c r="AM38" i="38"/>
  <c r="AM17" i="38"/>
  <c r="AM12" i="38"/>
  <c r="AM13" i="38"/>
  <c r="AM37" i="38"/>
  <c r="AM51" i="38"/>
  <c r="AM47" i="38"/>
  <c r="AM27" i="38"/>
  <c r="AM11" i="38"/>
  <c r="AM58" i="38"/>
  <c r="AM57" i="38"/>
  <c r="AM59" i="38"/>
  <c r="U25" i="56"/>
  <c r="U10" i="56"/>
  <c r="U9" i="56"/>
  <c r="U31" i="56"/>
  <c r="U12" i="56"/>
  <c r="U26" i="56"/>
  <c r="U18" i="56"/>
  <c r="U38" i="56"/>
  <c r="U17" i="56"/>
  <c r="U13" i="56"/>
  <c r="U11" i="56"/>
  <c r="U37" i="56"/>
  <c r="U27" i="56"/>
  <c r="U32" i="56"/>
  <c r="U47" i="56"/>
  <c r="U51" i="56"/>
  <c r="U33" i="56"/>
  <c r="U46" i="56"/>
  <c r="U50" i="56"/>
  <c r="U58" i="56"/>
  <c r="U59" i="56"/>
  <c r="U57" i="56"/>
  <c r="U9" i="42"/>
  <c r="U10" i="42"/>
  <c r="U31" i="42"/>
  <c r="U25" i="42"/>
  <c r="U12" i="42"/>
  <c r="U37" i="42"/>
  <c r="U27" i="42"/>
  <c r="U47" i="42"/>
  <c r="U51" i="42"/>
  <c r="U46" i="42"/>
  <c r="U11" i="42"/>
  <c r="U26" i="42"/>
  <c r="U18" i="42"/>
  <c r="U32" i="42"/>
  <c r="U38" i="42"/>
  <c r="U17" i="42"/>
  <c r="U33" i="42"/>
  <c r="U50" i="42"/>
  <c r="U13" i="42"/>
  <c r="U59" i="42"/>
  <c r="U58" i="42"/>
  <c r="U57" i="42"/>
  <c r="M8" i="68"/>
  <c r="V13" i="68"/>
  <c r="V33" i="68"/>
  <c r="V31" i="68"/>
  <c r="V38" i="68"/>
  <c r="V51" i="68"/>
  <c r="V27" i="68"/>
  <c r="V9" i="68"/>
  <c r="V17" i="68"/>
  <c r="V11" i="68"/>
  <c r="V18" i="68"/>
  <c r="V47" i="68"/>
  <c r="V12" i="68"/>
  <c r="V32" i="68"/>
  <c r="V57" i="68"/>
  <c r="V10" i="68"/>
  <c r="V50" i="68"/>
  <c r="V26" i="68"/>
  <c r="V59" i="68"/>
  <c r="V25" i="68"/>
  <c r="V37" i="68"/>
  <c r="V58" i="68"/>
  <c r="V46" i="68"/>
  <c r="M8" i="56"/>
  <c r="V57" i="56"/>
  <c r="V58" i="56"/>
  <c r="V9" i="56"/>
  <c r="V10" i="56"/>
  <c r="V17" i="56"/>
  <c r="V31" i="56"/>
  <c r="V38" i="56"/>
  <c r="V33" i="56"/>
  <c r="V13" i="56"/>
  <c r="V12" i="56"/>
  <c r="V18" i="56"/>
  <c r="V46" i="56"/>
  <c r="V47" i="56"/>
  <c r="V50" i="56"/>
  <c r="V11" i="56"/>
  <c r="V25" i="56"/>
  <c r="V37" i="56"/>
  <c r="V59" i="56"/>
  <c r="V32" i="56"/>
  <c r="V27" i="56"/>
  <c r="V51" i="56"/>
  <c r="V26" i="56"/>
  <c r="V50" i="8"/>
  <c r="V17" i="8"/>
  <c r="V18" i="8"/>
  <c r="V11" i="8"/>
  <c r="V13" i="8"/>
  <c r="V12" i="8"/>
  <c r="V57" i="8"/>
  <c r="V46" i="8"/>
  <c r="V33" i="8"/>
  <c r="V47" i="8"/>
  <c r="V32" i="8"/>
  <c r="V10" i="8"/>
  <c r="V25" i="8"/>
  <c r="V37" i="8"/>
  <c r="V9" i="8"/>
  <c r="V51" i="8"/>
  <c r="V31" i="8"/>
  <c r="V38" i="8"/>
  <c r="V27" i="8"/>
  <c r="V58" i="8"/>
  <c r="V26" i="8"/>
  <c r="V59" i="8"/>
  <c r="M8" i="25"/>
  <c r="V13" i="25"/>
  <c r="V32" i="25"/>
  <c r="V12" i="25"/>
  <c r="V9" i="25"/>
  <c r="V33" i="25"/>
  <c r="V10" i="25"/>
  <c r="V57" i="25"/>
  <c r="V17" i="25"/>
  <c r="V11" i="25"/>
  <c r="V47" i="25"/>
  <c r="V18" i="25"/>
  <c r="V50" i="25"/>
  <c r="V31" i="25"/>
  <c r="V38" i="25"/>
  <c r="V27" i="25"/>
  <c r="V46" i="25"/>
  <c r="V58" i="25"/>
  <c r="V51" i="25"/>
  <c r="V26" i="25"/>
  <c r="V59" i="25"/>
  <c r="V25" i="25"/>
  <c r="V37" i="25"/>
  <c r="N17" i="6"/>
  <c r="M22" i="6"/>
  <c r="N8" i="7"/>
  <c r="C23" i="6"/>
  <c r="M23" i="6" s="1"/>
  <c r="C67" i="6"/>
  <c r="M19" i="6"/>
  <c r="N21" i="6"/>
  <c r="M13" i="6"/>
  <c r="N11" i="6"/>
  <c r="C17" i="5"/>
  <c r="M14" i="5"/>
  <c r="M20" i="6"/>
  <c r="H57" i="6"/>
  <c r="H23" i="6"/>
  <c r="J20" i="6"/>
  <c r="U9" i="68"/>
  <c r="U10" i="68"/>
  <c r="U31" i="68"/>
  <c r="U25" i="68"/>
  <c r="U12" i="68"/>
  <c r="U37" i="68"/>
  <c r="U27" i="68"/>
  <c r="U47" i="68"/>
  <c r="U51" i="68"/>
  <c r="U46" i="68"/>
  <c r="U11" i="68"/>
  <c r="U26" i="68"/>
  <c r="U18" i="68"/>
  <c r="U32" i="68"/>
  <c r="U38" i="68"/>
  <c r="U17" i="68"/>
  <c r="U33" i="68"/>
  <c r="U50" i="68"/>
  <c r="U13" i="68"/>
  <c r="U59" i="68"/>
  <c r="U58" i="68"/>
  <c r="U57" i="68"/>
  <c r="N8" i="25"/>
  <c r="W18" i="25"/>
  <c r="W46" i="25"/>
  <c r="W13" i="25"/>
  <c r="W32" i="25"/>
  <c r="W12" i="25"/>
  <c r="W47" i="25"/>
  <c r="W50" i="25"/>
  <c r="W9" i="25"/>
  <c r="W33" i="25"/>
  <c r="W10" i="25"/>
  <c r="W37" i="25"/>
  <c r="W57" i="25"/>
  <c r="W17" i="25"/>
  <c r="W11" i="25"/>
  <c r="W31" i="25"/>
  <c r="W26" i="25"/>
  <c r="W51" i="25"/>
  <c r="W27" i="25"/>
  <c r="W59" i="25"/>
  <c r="W25" i="25"/>
  <c r="W38" i="25"/>
  <c r="W58" i="25"/>
  <c r="M8" i="59"/>
  <c r="V25" i="59"/>
  <c r="V37" i="59"/>
  <c r="V33" i="59"/>
  <c r="V46" i="59"/>
  <c r="V47" i="59"/>
  <c r="V50" i="59"/>
  <c r="V11" i="59"/>
  <c r="V26" i="59"/>
  <c r="V58" i="59"/>
  <c r="V51" i="59"/>
  <c r="V27" i="59"/>
  <c r="V59" i="59"/>
  <c r="V13" i="59"/>
  <c r="V12" i="59"/>
  <c r="V18" i="59"/>
  <c r="V32" i="59"/>
  <c r="V9" i="59"/>
  <c r="V57" i="59"/>
  <c r="V10" i="59"/>
  <c r="V17" i="59"/>
  <c r="V31" i="59"/>
  <c r="V38" i="59"/>
  <c r="AO47" i="35"/>
  <c r="AO57" i="35"/>
  <c r="AO11" i="35"/>
  <c r="AO9" i="35"/>
  <c r="AO33" i="35"/>
  <c r="AO10" i="35"/>
  <c r="AO17" i="35"/>
  <c r="AO37" i="35"/>
  <c r="AO50" i="35"/>
  <c r="AO46" i="35"/>
  <c r="AO13" i="35"/>
  <c r="AO32" i="35"/>
  <c r="AO12" i="35"/>
  <c r="AO26" i="35"/>
  <c r="AO25" i="35"/>
  <c r="AO38" i="35"/>
  <c r="AO58" i="35"/>
  <c r="AO27" i="35"/>
  <c r="AO51" i="35"/>
  <c r="AO31" i="35"/>
  <c r="AO59" i="35"/>
  <c r="AO18" i="35"/>
  <c r="N8" i="28"/>
  <c r="W46" i="28"/>
  <c r="W17" i="28"/>
  <c r="W47" i="28"/>
  <c r="W18" i="28"/>
  <c r="W11" i="28"/>
  <c r="W50" i="28"/>
  <c r="W13" i="28"/>
  <c r="W12" i="28"/>
  <c r="W37" i="28"/>
  <c r="W57" i="28"/>
  <c r="W33" i="28"/>
  <c r="W51" i="28"/>
  <c r="W9" i="28"/>
  <c r="W32" i="28"/>
  <c r="W25" i="28"/>
  <c r="W38" i="28"/>
  <c r="W10" i="28"/>
  <c r="W27" i="28"/>
  <c r="W58" i="28"/>
  <c r="W26" i="28"/>
  <c r="W59" i="28"/>
  <c r="W31" i="28"/>
  <c r="BE8" i="32"/>
  <c r="BN9" i="32"/>
  <c r="BN32" i="32"/>
  <c r="BN10" i="32"/>
  <c r="BN17" i="32"/>
  <c r="BN50" i="32"/>
  <c r="BN57" i="32"/>
  <c r="BN37" i="32"/>
  <c r="BN18" i="32"/>
  <c r="BN46" i="32"/>
  <c r="BN13" i="32"/>
  <c r="BN33" i="32"/>
  <c r="BN12" i="32"/>
  <c r="BN11" i="32"/>
  <c r="BN47" i="32"/>
  <c r="BN25" i="32"/>
  <c r="BN38" i="32"/>
  <c r="BN51" i="32"/>
  <c r="BN27" i="32"/>
  <c r="BN59" i="32"/>
  <c r="BN58" i="32"/>
  <c r="BN26" i="32"/>
  <c r="BN31" i="32"/>
  <c r="BD8" i="38"/>
  <c r="BM18" i="38"/>
  <c r="BM46" i="38"/>
  <c r="BM13" i="38"/>
  <c r="BM33" i="38"/>
  <c r="BM12" i="38"/>
  <c r="BM47" i="38"/>
  <c r="BM9" i="38"/>
  <c r="BM32" i="38"/>
  <c r="BM10" i="38"/>
  <c r="BM17" i="38"/>
  <c r="BM11" i="38"/>
  <c r="BM50" i="38"/>
  <c r="BM27" i="38"/>
  <c r="BM51" i="38"/>
  <c r="BM58" i="38"/>
  <c r="BM57" i="38"/>
  <c r="BM25" i="38"/>
  <c r="BM37" i="38"/>
  <c r="BM26" i="38"/>
  <c r="BM59" i="38"/>
  <c r="BM31" i="38"/>
  <c r="BM38" i="38"/>
  <c r="I23" i="6"/>
  <c r="M12" i="6"/>
  <c r="D17" i="5"/>
  <c r="N14" i="5"/>
  <c r="B61" i="6"/>
  <c r="L61" i="6" s="1"/>
  <c r="L59" i="6"/>
  <c r="N21" i="1"/>
  <c r="N13" i="6"/>
  <c r="M8" i="7"/>
  <c r="C57" i="6"/>
  <c r="M55" i="6"/>
  <c r="C30" i="2"/>
  <c r="M28" i="2"/>
  <c r="M8" i="48"/>
  <c r="V32" i="48"/>
  <c r="V46" i="48"/>
  <c r="V47" i="48"/>
  <c r="V50" i="48"/>
  <c r="V33" i="48"/>
  <c r="V11" i="48"/>
  <c r="V57" i="48"/>
  <c r="V12" i="48"/>
  <c r="V26" i="48"/>
  <c r="V59" i="48"/>
  <c r="V51" i="48"/>
  <c r="V31" i="48"/>
  <c r="V38" i="48"/>
  <c r="V13" i="48"/>
  <c r="V18" i="48"/>
  <c r="V10" i="48"/>
  <c r="V27" i="48"/>
  <c r="V9" i="48"/>
  <c r="V17" i="48"/>
  <c r="V58" i="48"/>
  <c r="V25" i="48"/>
  <c r="V37" i="48"/>
  <c r="N8" i="68"/>
  <c r="W50" i="68"/>
  <c r="W10" i="68"/>
  <c r="W13" i="68"/>
  <c r="W33" i="68"/>
  <c r="W37" i="68"/>
  <c r="W51" i="68"/>
  <c r="W31" i="68"/>
  <c r="W58" i="68"/>
  <c r="W46" i="68"/>
  <c r="W26" i="68"/>
  <c r="W11" i="68"/>
  <c r="W18" i="68"/>
  <c r="W47" i="68"/>
  <c r="W27" i="68"/>
  <c r="W59" i="68"/>
  <c r="W12" i="68"/>
  <c r="W32" i="68"/>
  <c r="W57" i="68"/>
  <c r="W9" i="68"/>
  <c r="W25" i="68"/>
  <c r="W38" i="68"/>
  <c r="W17" i="68"/>
  <c r="N8" i="59"/>
  <c r="W13" i="59"/>
  <c r="W12" i="59"/>
  <c r="W18" i="59"/>
  <c r="W32" i="59"/>
  <c r="W26" i="59"/>
  <c r="W33" i="59"/>
  <c r="W46" i="59"/>
  <c r="W47" i="59"/>
  <c r="W50" i="59"/>
  <c r="W25" i="59"/>
  <c r="W38" i="59"/>
  <c r="W9" i="59"/>
  <c r="W10" i="59"/>
  <c r="W17" i="59"/>
  <c r="W37" i="59"/>
  <c r="W57" i="59"/>
  <c r="W51" i="59"/>
  <c r="W31" i="59"/>
  <c r="W11" i="59"/>
  <c r="W27" i="59"/>
  <c r="W58" i="59"/>
  <c r="W59" i="59"/>
  <c r="N8" i="45"/>
  <c r="W33" i="45"/>
  <c r="W46" i="45"/>
  <c r="W11" i="45"/>
  <c r="W37" i="45"/>
  <c r="W57" i="45"/>
  <c r="W9" i="45"/>
  <c r="W13" i="45"/>
  <c r="W10" i="45"/>
  <c r="W12" i="45"/>
  <c r="W17" i="45"/>
  <c r="W18" i="45"/>
  <c r="W32" i="45"/>
  <c r="W47" i="45"/>
  <c r="W51" i="45"/>
  <c r="W59" i="45"/>
  <c r="W50" i="45"/>
  <c r="W25" i="45"/>
  <c r="W38" i="45"/>
  <c r="W58" i="45"/>
  <c r="W27" i="45"/>
  <c r="W31" i="45"/>
  <c r="W26" i="45"/>
  <c r="BE8" i="38"/>
  <c r="BN9" i="38"/>
  <c r="BN32" i="38"/>
  <c r="BN10" i="38"/>
  <c r="BN17" i="38"/>
  <c r="BN11" i="38"/>
  <c r="BN50" i="38"/>
  <c r="BN57" i="38"/>
  <c r="BN18" i="38"/>
  <c r="BN46" i="38"/>
  <c r="BN13" i="38"/>
  <c r="BN33" i="38"/>
  <c r="BN12" i="38"/>
  <c r="BN37" i="38"/>
  <c r="BN31" i="38"/>
  <c r="BN25" i="38"/>
  <c r="BN38" i="38"/>
  <c r="BN47" i="38"/>
  <c r="BN27" i="38"/>
  <c r="BN26" i="38"/>
  <c r="BN59" i="38"/>
  <c r="BN51" i="38"/>
  <c r="BN58" i="38"/>
  <c r="N8" i="42"/>
  <c r="W37" i="42"/>
  <c r="W9" i="42"/>
  <c r="W13" i="42"/>
  <c r="W10" i="42"/>
  <c r="W12" i="42"/>
  <c r="W17" i="42"/>
  <c r="W18" i="42"/>
  <c r="W32" i="42"/>
  <c r="W33" i="42"/>
  <c r="W46" i="42"/>
  <c r="W47" i="42"/>
  <c r="W50" i="42"/>
  <c r="W11" i="42"/>
  <c r="W31" i="42"/>
  <c r="W59" i="42"/>
  <c r="W57" i="42"/>
  <c r="W26" i="42"/>
  <c r="W51" i="42"/>
  <c r="W27" i="42"/>
  <c r="W58" i="42"/>
  <c r="W25" i="42"/>
  <c r="W38" i="42"/>
  <c r="BE8" i="35"/>
  <c r="BN13" i="35"/>
  <c r="BN32" i="35"/>
  <c r="BN12" i="35"/>
  <c r="BN47" i="35"/>
  <c r="BN11" i="35"/>
  <c r="BN9" i="35"/>
  <c r="BN33" i="35"/>
  <c r="BN10" i="35"/>
  <c r="BN17" i="35"/>
  <c r="BN37" i="35"/>
  <c r="BN50" i="35"/>
  <c r="BN57" i="35"/>
  <c r="BN18" i="35"/>
  <c r="BN26" i="35"/>
  <c r="BN25" i="35"/>
  <c r="BN38" i="35"/>
  <c r="BN58" i="35"/>
  <c r="BN46" i="35"/>
  <c r="BN51" i="35"/>
  <c r="BN31" i="35"/>
  <c r="BN59" i="35"/>
  <c r="BN27" i="35"/>
  <c r="D23" i="6"/>
  <c r="N23" i="6" s="1"/>
  <c r="D67" i="6"/>
  <c r="N19" i="6"/>
  <c r="M56" i="6"/>
  <c r="N9" i="6"/>
  <c r="I14" i="6"/>
  <c r="M21" i="6"/>
  <c r="M32" i="3"/>
  <c r="H28" i="6"/>
  <c r="I14" i="7" l="1"/>
  <c r="I30" i="6"/>
  <c r="H14" i="7"/>
  <c r="BE47" i="35"/>
  <c r="BE12" i="38"/>
  <c r="N9" i="59"/>
  <c r="I19" i="68"/>
  <c r="N18" i="68"/>
  <c r="D19" i="5"/>
  <c r="N17" i="5"/>
  <c r="BD12" i="38"/>
  <c r="BE11" i="32"/>
  <c r="N9" i="28"/>
  <c r="N11" i="28"/>
  <c r="M13" i="59"/>
  <c r="M47" i="59"/>
  <c r="N12" i="25"/>
  <c r="C19" i="5"/>
  <c r="M17" i="5"/>
  <c r="N25" i="7"/>
  <c r="M8" i="8"/>
  <c r="M13" i="51"/>
  <c r="H30" i="7"/>
  <c r="H30" i="6"/>
  <c r="N13" i="7"/>
  <c r="L42" i="7"/>
  <c r="C8" i="35"/>
  <c r="M8" i="35" s="1"/>
  <c r="AE8" i="35"/>
  <c r="BD9" i="32"/>
  <c r="N12" i="7"/>
  <c r="M11" i="22"/>
  <c r="H21" i="7"/>
  <c r="N9" i="7"/>
  <c r="U9" i="23"/>
  <c r="U17" i="23"/>
  <c r="U22" i="23"/>
  <c r="U40" i="23"/>
  <c r="U13" i="23"/>
  <c r="U21" i="23"/>
  <c r="U12" i="23"/>
  <c r="U20" i="23"/>
  <c r="U34" i="23"/>
  <c r="U11" i="23"/>
  <c r="U19" i="23"/>
  <c r="U18" i="23"/>
  <c r="U26" i="23"/>
  <c r="U10" i="23"/>
  <c r="U46" i="23"/>
  <c r="U59" i="23"/>
  <c r="U36" i="23"/>
  <c r="U41" i="23"/>
  <c r="U56" i="23"/>
  <c r="U42" i="23"/>
  <c r="U55" i="23"/>
  <c r="U35" i="23"/>
  <c r="U27" i="23"/>
  <c r="U60" i="23"/>
  <c r="U47" i="23"/>
  <c r="U68" i="23"/>
  <c r="U66" i="23"/>
  <c r="U67" i="23"/>
  <c r="U11" i="29"/>
  <c r="U18" i="29"/>
  <c r="U9" i="29"/>
  <c r="U17" i="29"/>
  <c r="U22" i="29"/>
  <c r="U10" i="29"/>
  <c r="U40" i="29"/>
  <c r="U13" i="29"/>
  <c r="U21" i="29"/>
  <c r="U12" i="29"/>
  <c r="U34" i="29"/>
  <c r="U20" i="29"/>
  <c r="U35" i="29"/>
  <c r="U42" i="29"/>
  <c r="U27" i="29"/>
  <c r="U47" i="29"/>
  <c r="U60" i="29"/>
  <c r="U26" i="29"/>
  <c r="U46" i="29"/>
  <c r="U59" i="29"/>
  <c r="U36" i="29"/>
  <c r="U56" i="29"/>
  <c r="U55" i="29"/>
  <c r="U41" i="29"/>
  <c r="U19" i="29"/>
  <c r="U68" i="29"/>
  <c r="U66" i="29"/>
  <c r="U67" i="29"/>
  <c r="M8" i="57"/>
  <c r="V13" i="57"/>
  <c r="V12" i="57"/>
  <c r="V11" i="57"/>
  <c r="V40" i="57"/>
  <c r="V68" i="57"/>
  <c r="V22" i="57"/>
  <c r="V21" i="57"/>
  <c r="V42" i="57"/>
  <c r="V36" i="57"/>
  <c r="V27" i="57"/>
  <c r="V59" i="57"/>
  <c r="V9" i="57"/>
  <c r="V10" i="57"/>
  <c r="V26" i="57"/>
  <c r="V60" i="57"/>
  <c r="V18" i="57"/>
  <c r="V19" i="57"/>
  <c r="V55" i="57"/>
  <c r="V56" i="57"/>
  <c r="V66" i="57"/>
  <c r="V41" i="57"/>
  <c r="V35" i="57"/>
  <c r="V20" i="57"/>
  <c r="V46" i="57"/>
  <c r="V34" i="57"/>
  <c r="V47" i="57"/>
  <c r="V17" i="57"/>
  <c r="V67" i="57"/>
  <c r="N8" i="46"/>
  <c r="W17" i="46"/>
  <c r="W18" i="46"/>
  <c r="W22" i="46"/>
  <c r="W19" i="46"/>
  <c r="W21" i="46"/>
  <c r="W41" i="46"/>
  <c r="W26" i="46"/>
  <c r="W27" i="46"/>
  <c r="W42" i="46"/>
  <c r="W9" i="46"/>
  <c r="W13" i="46"/>
  <c r="W10" i="46"/>
  <c r="W12" i="46"/>
  <c r="W55" i="46"/>
  <c r="W56" i="46"/>
  <c r="W66" i="46"/>
  <c r="W20" i="46"/>
  <c r="W60" i="46"/>
  <c r="W35" i="46"/>
  <c r="W34" i="46"/>
  <c r="W67" i="46"/>
  <c r="W11" i="46"/>
  <c r="W68" i="46"/>
  <c r="W59" i="46"/>
  <c r="W40" i="46"/>
  <c r="W47" i="46"/>
  <c r="W36" i="46"/>
  <c r="W46" i="46"/>
  <c r="BD8" i="36"/>
  <c r="BM20" i="36"/>
  <c r="BM55" i="36"/>
  <c r="BM9" i="36"/>
  <c r="BM13" i="36"/>
  <c r="BM41" i="36"/>
  <c r="BM10" i="36"/>
  <c r="BM12" i="36"/>
  <c r="BM27" i="36"/>
  <c r="BM56" i="36"/>
  <c r="BM17" i="36"/>
  <c r="BM18" i="36"/>
  <c r="BM22" i="36"/>
  <c r="BM42" i="36"/>
  <c r="BM19" i="36"/>
  <c r="BM21" i="36"/>
  <c r="BM26" i="36"/>
  <c r="BM11" i="36"/>
  <c r="BM35" i="36"/>
  <c r="BM40" i="36"/>
  <c r="BM36" i="36"/>
  <c r="BM68" i="36"/>
  <c r="BM34" i="36"/>
  <c r="BM46" i="36"/>
  <c r="BM66" i="36"/>
  <c r="BM47" i="36"/>
  <c r="BM59" i="36"/>
  <c r="BM67" i="36"/>
  <c r="BM60" i="36"/>
  <c r="M8" i="52"/>
  <c r="V41" i="52"/>
  <c r="V55" i="52"/>
  <c r="V56" i="52"/>
  <c r="V20" i="52"/>
  <c r="V66" i="52"/>
  <c r="V42" i="52"/>
  <c r="V11" i="52"/>
  <c r="V36" i="52"/>
  <c r="V13" i="52"/>
  <c r="V12" i="52"/>
  <c r="V17" i="52"/>
  <c r="V22" i="52"/>
  <c r="V21" i="52"/>
  <c r="V34" i="52"/>
  <c r="V46" i="52"/>
  <c r="V67" i="52"/>
  <c r="V26" i="52"/>
  <c r="V47" i="52"/>
  <c r="V9" i="52"/>
  <c r="V10" i="52"/>
  <c r="V18" i="52"/>
  <c r="V19" i="52"/>
  <c r="V27" i="52"/>
  <c r="V35" i="52"/>
  <c r="V59" i="52"/>
  <c r="V40" i="52"/>
  <c r="V68" i="52"/>
  <c r="V60" i="52"/>
  <c r="N8" i="60"/>
  <c r="W9" i="60"/>
  <c r="W10" i="60"/>
  <c r="W55" i="60"/>
  <c r="W56" i="60"/>
  <c r="W66" i="60"/>
  <c r="W60" i="60"/>
  <c r="W18" i="60"/>
  <c r="W19" i="60"/>
  <c r="W46" i="60"/>
  <c r="W20" i="60"/>
  <c r="W68" i="60"/>
  <c r="W13" i="60"/>
  <c r="W12" i="60"/>
  <c r="W27" i="60"/>
  <c r="W41" i="60"/>
  <c r="W17" i="60"/>
  <c r="W22" i="60"/>
  <c r="W21" i="60"/>
  <c r="W35" i="60"/>
  <c r="W26" i="60"/>
  <c r="W42" i="60"/>
  <c r="W59" i="60"/>
  <c r="W34" i="60"/>
  <c r="W11" i="60"/>
  <c r="W36" i="60"/>
  <c r="W67" i="60"/>
  <c r="W47" i="60"/>
  <c r="W40" i="60"/>
  <c r="H17" i="32"/>
  <c r="M47" i="42"/>
  <c r="H19" i="42"/>
  <c r="M18" i="42"/>
  <c r="N11" i="48"/>
  <c r="N28" i="7"/>
  <c r="D8" i="32"/>
  <c r="N8" i="32" s="1"/>
  <c r="AF8" i="32"/>
  <c r="AY19" i="35"/>
  <c r="BD18" i="35"/>
  <c r="BE12" i="35"/>
  <c r="N47" i="42"/>
  <c r="N13" i="42"/>
  <c r="I19" i="45"/>
  <c r="N18" i="45"/>
  <c r="N11" i="45"/>
  <c r="N11" i="59"/>
  <c r="I19" i="59"/>
  <c r="N18" i="59"/>
  <c r="N9" i="68"/>
  <c r="N11" i="68"/>
  <c r="N13" i="68"/>
  <c r="M47" i="48"/>
  <c r="N51" i="7"/>
  <c r="BE12" i="32"/>
  <c r="I19" i="28"/>
  <c r="N18" i="28"/>
  <c r="M20" i="7"/>
  <c r="M47" i="56"/>
  <c r="M18" i="7"/>
  <c r="N11" i="56"/>
  <c r="N13" i="56"/>
  <c r="M11" i="51"/>
  <c r="M27" i="7"/>
  <c r="H8" i="35"/>
  <c r="BD11" i="32"/>
  <c r="C30" i="7"/>
  <c r="M30" i="7" s="1"/>
  <c r="C63" i="7"/>
  <c r="M26" i="7"/>
  <c r="M13" i="62"/>
  <c r="M47" i="22"/>
  <c r="M47" i="65"/>
  <c r="M13" i="65"/>
  <c r="C21" i="7"/>
  <c r="M21" i="7" s="1"/>
  <c r="C62" i="7"/>
  <c r="M17" i="7"/>
  <c r="U40" i="63"/>
  <c r="U13" i="63"/>
  <c r="U21" i="63"/>
  <c r="U12" i="63"/>
  <c r="U34" i="63"/>
  <c r="U19" i="63"/>
  <c r="U20" i="63"/>
  <c r="U10" i="63"/>
  <c r="U11" i="63"/>
  <c r="U18" i="63"/>
  <c r="U17" i="63"/>
  <c r="U46" i="63"/>
  <c r="U59" i="63"/>
  <c r="U36" i="63"/>
  <c r="U56" i="63"/>
  <c r="U55" i="63"/>
  <c r="U9" i="63"/>
  <c r="U41" i="63"/>
  <c r="U35" i="63"/>
  <c r="U42" i="63"/>
  <c r="U22" i="63"/>
  <c r="U27" i="63"/>
  <c r="U47" i="63"/>
  <c r="U60" i="63"/>
  <c r="U26" i="63"/>
  <c r="U67" i="63"/>
  <c r="U68" i="63"/>
  <c r="U66" i="63"/>
  <c r="M8" i="69"/>
  <c r="V66" i="69"/>
  <c r="V9" i="69"/>
  <c r="V17" i="69"/>
  <c r="V22" i="69"/>
  <c r="V42" i="69"/>
  <c r="V60" i="69"/>
  <c r="V47" i="69"/>
  <c r="V10" i="69"/>
  <c r="V40" i="69"/>
  <c r="V68" i="69"/>
  <c r="V19" i="69"/>
  <c r="V12" i="69"/>
  <c r="V20" i="69"/>
  <c r="V27" i="69"/>
  <c r="V56" i="69"/>
  <c r="V36" i="69"/>
  <c r="V13" i="69"/>
  <c r="V21" i="69"/>
  <c r="V41" i="69"/>
  <c r="V59" i="69"/>
  <c r="V34" i="69"/>
  <c r="V46" i="69"/>
  <c r="V11" i="69"/>
  <c r="V67" i="69"/>
  <c r="V18" i="69"/>
  <c r="V26" i="69"/>
  <c r="V55" i="69"/>
  <c r="V35" i="69"/>
  <c r="BE8" i="33"/>
  <c r="BN17" i="33"/>
  <c r="BN18" i="33"/>
  <c r="BN22" i="33"/>
  <c r="BN42" i="33"/>
  <c r="BN19" i="33"/>
  <c r="BN21" i="33"/>
  <c r="BN27" i="33"/>
  <c r="BN56" i="33"/>
  <c r="BN20" i="33"/>
  <c r="BN66" i="33"/>
  <c r="BN13" i="33"/>
  <c r="BN60" i="33"/>
  <c r="BN12" i="33"/>
  <c r="BN40" i="33"/>
  <c r="BN47" i="33"/>
  <c r="BN26" i="33"/>
  <c r="BN59" i="33"/>
  <c r="BN34" i="33"/>
  <c r="BN9" i="33"/>
  <c r="BN36" i="33"/>
  <c r="BN10" i="33"/>
  <c r="BN55" i="33"/>
  <c r="BN67" i="33"/>
  <c r="BN11" i="33"/>
  <c r="BN46" i="33"/>
  <c r="BN35" i="33"/>
  <c r="BN41" i="33"/>
  <c r="BN68" i="33"/>
  <c r="W17" i="9"/>
  <c r="W22" i="9"/>
  <c r="W19" i="9"/>
  <c r="W27" i="9"/>
  <c r="W20" i="9"/>
  <c r="W9" i="9"/>
  <c r="W41" i="9"/>
  <c r="W12" i="9"/>
  <c r="W26" i="9"/>
  <c r="W18" i="9"/>
  <c r="W42" i="9"/>
  <c r="W21" i="9"/>
  <c r="W55" i="9"/>
  <c r="W13" i="9"/>
  <c r="W10" i="9"/>
  <c r="W11" i="9"/>
  <c r="W66" i="9"/>
  <c r="W36" i="9"/>
  <c r="W56" i="9"/>
  <c r="W68" i="9"/>
  <c r="W46" i="9"/>
  <c r="W67" i="9"/>
  <c r="W59" i="9"/>
  <c r="W40" i="9"/>
  <c r="W47" i="9"/>
  <c r="W60" i="9"/>
  <c r="W35" i="9"/>
  <c r="W34" i="9"/>
  <c r="N8" i="69"/>
  <c r="W19" i="69"/>
  <c r="W13" i="69"/>
  <c r="W21" i="69"/>
  <c r="W41" i="69"/>
  <c r="W59" i="69"/>
  <c r="W35" i="69"/>
  <c r="W34" i="69"/>
  <c r="W9" i="69"/>
  <c r="W17" i="69"/>
  <c r="W22" i="69"/>
  <c r="W42" i="69"/>
  <c r="W60" i="69"/>
  <c r="W36" i="69"/>
  <c r="W11" i="69"/>
  <c r="W18" i="69"/>
  <c r="W26" i="69"/>
  <c r="W55" i="69"/>
  <c r="W46" i="69"/>
  <c r="W67" i="69"/>
  <c r="W12" i="69"/>
  <c r="W20" i="69"/>
  <c r="W27" i="69"/>
  <c r="W56" i="69"/>
  <c r="W40" i="69"/>
  <c r="W47" i="69"/>
  <c r="W10" i="69"/>
  <c r="W66" i="69"/>
  <c r="W68" i="69"/>
  <c r="AO17" i="39"/>
  <c r="AO18" i="39"/>
  <c r="AO22" i="39"/>
  <c r="AO42" i="39"/>
  <c r="AO19" i="39"/>
  <c r="AO21" i="39"/>
  <c r="AO27" i="39"/>
  <c r="AO11" i="39"/>
  <c r="AO56" i="39"/>
  <c r="AO9" i="39"/>
  <c r="AO13" i="39"/>
  <c r="AO41" i="39"/>
  <c r="AO10" i="39"/>
  <c r="AO12" i="39"/>
  <c r="AO26" i="39"/>
  <c r="AO55" i="39"/>
  <c r="AO66" i="39"/>
  <c r="AO36" i="39"/>
  <c r="AO60" i="39"/>
  <c r="AO67" i="39"/>
  <c r="AO20" i="39"/>
  <c r="AO46" i="39"/>
  <c r="AO40" i="39"/>
  <c r="AO47" i="39"/>
  <c r="AO59" i="39"/>
  <c r="AO35" i="39"/>
  <c r="AO68" i="39"/>
  <c r="AO34" i="39"/>
  <c r="M8" i="43"/>
  <c r="V9" i="43"/>
  <c r="V13" i="43"/>
  <c r="V10" i="43"/>
  <c r="V12" i="43"/>
  <c r="V26" i="43"/>
  <c r="V27" i="43"/>
  <c r="V20" i="43"/>
  <c r="V17" i="43"/>
  <c r="V18" i="43"/>
  <c r="V22" i="43"/>
  <c r="V19" i="43"/>
  <c r="V21" i="43"/>
  <c r="V55" i="43"/>
  <c r="V56" i="43"/>
  <c r="V66" i="43"/>
  <c r="V11" i="43"/>
  <c r="V47" i="43"/>
  <c r="V40" i="43"/>
  <c r="V68" i="43"/>
  <c r="V41" i="43"/>
  <c r="V60" i="43"/>
  <c r="V36" i="43"/>
  <c r="V42" i="43"/>
  <c r="V34" i="43"/>
  <c r="V46" i="43"/>
  <c r="V67" i="43"/>
  <c r="V59" i="43"/>
  <c r="V35" i="43"/>
  <c r="M12" i="45"/>
  <c r="N11" i="22"/>
  <c r="I8" i="32"/>
  <c r="M9" i="28"/>
  <c r="BD47" i="35"/>
  <c r="M9" i="7"/>
  <c r="N9" i="42"/>
  <c r="BE13" i="38"/>
  <c r="N12" i="59"/>
  <c r="M9" i="48"/>
  <c r="M51" i="7"/>
  <c r="BD11" i="38"/>
  <c r="BD13" i="38"/>
  <c r="N47" i="28"/>
  <c r="N13" i="25"/>
  <c r="M9" i="25"/>
  <c r="M12" i="68"/>
  <c r="N9" i="56"/>
  <c r="M47" i="51"/>
  <c r="BD47" i="32"/>
  <c r="C52" i="7"/>
  <c r="M50" i="7"/>
  <c r="N27" i="7"/>
  <c r="M9" i="62"/>
  <c r="M12" i="22"/>
  <c r="M9" i="22"/>
  <c r="M9" i="65"/>
  <c r="M29" i="7"/>
  <c r="U18" i="69"/>
  <c r="U20" i="69"/>
  <c r="U10" i="69"/>
  <c r="U9" i="69"/>
  <c r="U11" i="69"/>
  <c r="U17" i="69"/>
  <c r="U22" i="69"/>
  <c r="U40" i="69"/>
  <c r="U13" i="69"/>
  <c r="U21" i="69"/>
  <c r="U12" i="69"/>
  <c r="U34" i="69"/>
  <c r="U19" i="69"/>
  <c r="U27" i="69"/>
  <c r="U41" i="69"/>
  <c r="U47" i="69"/>
  <c r="U60" i="69"/>
  <c r="U26" i="69"/>
  <c r="U42" i="69"/>
  <c r="U46" i="69"/>
  <c r="U59" i="69"/>
  <c r="U36" i="69"/>
  <c r="U56" i="69"/>
  <c r="U55" i="69"/>
  <c r="U35" i="69"/>
  <c r="U66" i="69"/>
  <c r="U67" i="69"/>
  <c r="U68" i="69"/>
  <c r="BE8" i="36"/>
  <c r="BN66" i="36"/>
  <c r="BN17" i="36"/>
  <c r="BN18" i="36"/>
  <c r="BN22" i="36"/>
  <c r="BN42" i="36"/>
  <c r="BN19" i="36"/>
  <c r="BN21" i="36"/>
  <c r="BN26" i="36"/>
  <c r="BN55" i="36"/>
  <c r="BN20" i="36"/>
  <c r="BN11" i="36"/>
  <c r="BN13" i="36"/>
  <c r="BN59" i="36"/>
  <c r="BN46" i="36"/>
  <c r="BN68" i="36"/>
  <c r="BN12" i="36"/>
  <c r="BN41" i="36"/>
  <c r="BN67" i="36"/>
  <c r="BN60" i="36"/>
  <c r="BN35" i="36"/>
  <c r="BN9" i="36"/>
  <c r="BN27" i="36"/>
  <c r="BN34" i="36"/>
  <c r="BN10" i="36"/>
  <c r="BN56" i="36"/>
  <c r="BN36" i="36"/>
  <c r="BN40" i="36"/>
  <c r="BN47" i="36"/>
  <c r="M8" i="66"/>
  <c r="V17" i="66"/>
  <c r="V18" i="66"/>
  <c r="V22" i="66"/>
  <c r="V19" i="66"/>
  <c r="V21" i="66"/>
  <c r="V26" i="66"/>
  <c r="V27" i="66"/>
  <c r="V11" i="66"/>
  <c r="V47" i="66"/>
  <c r="V13" i="66"/>
  <c r="V12" i="66"/>
  <c r="V68" i="66"/>
  <c r="V60" i="66"/>
  <c r="V35" i="66"/>
  <c r="V36" i="66"/>
  <c r="V9" i="66"/>
  <c r="V10" i="66"/>
  <c r="V42" i="66"/>
  <c r="V59" i="66"/>
  <c r="V34" i="66"/>
  <c r="V46" i="66"/>
  <c r="V67" i="66"/>
  <c r="V66" i="66"/>
  <c r="V55" i="66"/>
  <c r="V56" i="66"/>
  <c r="V41" i="66"/>
  <c r="V40" i="66"/>
  <c r="V20" i="66"/>
  <c r="M8" i="63"/>
  <c r="V59" i="63"/>
  <c r="V42" i="63"/>
  <c r="V55" i="63"/>
  <c r="V56" i="63"/>
  <c r="V66" i="63"/>
  <c r="V35" i="63"/>
  <c r="V9" i="63"/>
  <c r="V10" i="63"/>
  <c r="V60" i="63"/>
  <c r="V40" i="63"/>
  <c r="V11" i="63"/>
  <c r="V27" i="63"/>
  <c r="V34" i="63"/>
  <c r="V13" i="63"/>
  <c r="V12" i="63"/>
  <c r="V68" i="63"/>
  <c r="V17" i="63"/>
  <c r="V22" i="63"/>
  <c r="V21" i="63"/>
  <c r="V26" i="63"/>
  <c r="V41" i="63"/>
  <c r="V20" i="63"/>
  <c r="V47" i="63"/>
  <c r="V18" i="63"/>
  <c r="V46" i="63"/>
  <c r="V19" i="63"/>
  <c r="V36" i="63"/>
  <c r="V67" i="63"/>
  <c r="V20" i="9"/>
  <c r="V9" i="9"/>
  <c r="V41" i="9"/>
  <c r="V12" i="9"/>
  <c r="V26" i="9"/>
  <c r="V55" i="9"/>
  <c r="V18" i="9"/>
  <c r="V42" i="9"/>
  <c r="V21" i="9"/>
  <c r="V56" i="9"/>
  <c r="V66" i="9"/>
  <c r="V17" i="9"/>
  <c r="V22" i="9"/>
  <c r="V19" i="9"/>
  <c r="V27" i="9"/>
  <c r="V35" i="9"/>
  <c r="V40" i="9"/>
  <c r="V68" i="9"/>
  <c r="V13" i="9"/>
  <c r="V11" i="9"/>
  <c r="V60" i="9"/>
  <c r="V34" i="9"/>
  <c r="V46" i="9"/>
  <c r="V10" i="9"/>
  <c r="V47" i="9"/>
  <c r="V36" i="9"/>
  <c r="V59" i="9"/>
  <c r="V67" i="9"/>
  <c r="N8" i="49"/>
  <c r="W42" i="49"/>
  <c r="W9" i="49"/>
  <c r="W13" i="49"/>
  <c r="W10" i="49"/>
  <c r="W12" i="49"/>
  <c r="W11" i="49"/>
  <c r="W17" i="49"/>
  <c r="W18" i="49"/>
  <c r="W22" i="49"/>
  <c r="W19" i="49"/>
  <c r="W21" i="49"/>
  <c r="W26" i="49"/>
  <c r="W27" i="49"/>
  <c r="W41" i="49"/>
  <c r="W20" i="49"/>
  <c r="W55" i="49"/>
  <c r="W66" i="49"/>
  <c r="W40" i="49"/>
  <c r="W47" i="49"/>
  <c r="W59" i="49"/>
  <c r="W35" i="49"/>
  <c r="W56" i="49"/>
  <c r="W60" i="49"/>
  <c r="W36" i="49"/>
  <c r="W46" i="49"/>
  <c r="W67" i="49"/>
  <c r="W34" i="49"/>
  <c r="W68" i="49"/>
  <c r="N8" i="26"/>
  <c r="W13" i="26"/>
  <c r="W10" i="26"/>
  <c r="W20" i="26"/>
  <c r="W17" i="26"/>
  <c r="W22" i="26"/>
  <c r="W19" i="26"/>
  <c r="W55" i="26"/>
  <c r="W56" i="26"/>
  <c r="W66" i="26"/>
  <c r="W18" i="26"/>
  <c r="W42" i="26"/>
  <c r="W21" i="26"/>
  <c r="W26" i="26"/>
  <c r="W11" i="26"/>
  <c r="W41" i="26"/>
  <c r="W35" i="26"/>
  <c r="W34" i="26"/>
  <c r="W36" i="26"/>
  <c r="W46" i="26"/>
  <c r="W9" i="26"/>
  <c r="W27" i="26"/>
  <c r="W40" i="26"/>
  <c r="W47" i="26"/>
  <c r="W59" i="26"/>
  <c r="W60" i="26"/>
  <c r="W67" i="26"/>
  <c r="W12" i="26"/>
  <c r="W68" i="26"/>
  <c r="M12" i="42"/>
  <c r="I19" i="48"/>
  <c r="N18" i="48"/>
  <c r="N11" i="51"/>
  <c r="I19" i="51"/>
  <c r="N18" i="51"/>
  <c r="I19" i="62"/>
  <c r="N18" i="62"/>
  <c r="N9" i="65"/>
  <c r="I19" i="65"/>
  <c r="N18" i="65"/>
  <c r="BE13" i="35"/>
  <c r="BE47" i="38"/>
  <c r="BE9" i="38"/>
  <c r="N12" i="45"/>
  <c r="N13" i="59"/>
  <c r="N18" i="7"/>
  <c r="BE13" i="32"/>
  <c r="H19" i="25"/>
  <c r="M18" i="25"/>
  <c r="M12" i="25"/>
  <c r="H19" i="56"/>
  <c r="M18" i="56"/>
  <c r="M9" i="56"/>
  <c r="M47" i="68"/>
  <c r="N29" i="7"/>
  <c r="N47" i="56"/>
  <c r="N8" i="8"/>
  <c r="M13" i="7"/>
  <c r="H17" i="35"/>
  <c r="BD12" i="32"/>
  <c r="H52" i="7"/>
  <c r="M11" i="65"/>
  <c r="J27" i="7"/>
  <c r="U20" i="57"/>
  <c r="U10" i="57"/>
  <c r="U34" i="57"/>
  <c r="U11" i="57"/>
  <c r="U19" i="57"/>
  <c r="U18" i="57"/>
  <c r="U9" i="57"/>
  <c r="U17" i="57"/>
  <c r="U22" i="57"/>
  <c r="U40" i="57"/>
  <c r="U13" i="57"/>
  <c r="U21" i="57"/>
  <c r="U36" i="57"/>
  <c r="U41" i="57"/>
  <c r="U56" i="57"/>
  <c r="U42" i="57"/>
  <c r="U55" i="57"/>
  <c r="U35" i="57"/>
  <c r="U27" i="57"/>
  <c r="U47" i="57"/>
  <c r="U60" i="57"/>
  <c r="U26" i="57"/>
  <c r="U59" i="57"/>
  <c r="U46" i="57"/>
  <c r="U12" i="57"/>
  <c r="U68" i="57"/>
  <c r="U67" i="57"/>
  <c r="U66" i="57"/>
  <c r="M8" i="46"/>
  <c r="V41" i="46"/>
  <c r="V26" i="46"/>
  <c r="V27" i="46"/>
  <c r="V42" i="46"/>
  <c r="V17" i="46"/>
  <c r="V22" i="46"/>
  <c r="V21" i="46"/>
  <c r="V60" i="46"/>
  <c r="V34" i="46"/>
  <c r="V46" i="46"/>
  <c r="V56" i="46"/>
  <c r="V47" i="46"/>
  <c r="V18" i="46"/>
  <c r="V19" i="46"/>
  <c r="V35" i="46"/>
  <c r="V11" i="46"/>
  <c r="V40" i="46"/>
  <c r="V55" i="46"/>
  <c r="V66" i="46"/>
  <c r="V59" i="46"/>
  <c r="V36" i="46"/>
  <c r="V13" i="46"/>
  <c r="V12" i="46"/>
  <c r="V20" i="46"/>
  <c r="V68" i="46"/>
  <c r="V10" i="46"/>
  <c r="V67" i="46"/>
  <c r="V9" i="46"/>
  <c r="AM10" i="36"/>
  <c r="AM34" i="36"/>
  <c r="AM19" i="36"/>
  <c r="AM18" i="36"/>
  <c r="AM9" i="36"/>
  <c r="AM17" i="36"/>
  <c r="AM22" i="36"/>
  <c r="AM40" i="36"/>
  <c r="AM13" i="36"/>
  <c r="AM20" i="36"/>
  <c r="AM21" i="36"/>
  <c r="AM36" i="36"/>
  <c r="AM56" i="36"/>
  <c r="AM55" i="36"/>
  <c r="AM11" i="36"/>
  <c r="AM35" i="36"/>
  <c r="AM27" i="36"/>
  <c r="AM47" i="36"/>
  <c r="AM60" i="36"/>
  <c r="AM26" i="36"/>
  <c r="AM12" i="36"/>
  <c r="AM41" i="36"/>
  <c r="AM46" i="36"/>
  <c r="AM42" i="36"/>
  <c r="AM59" i="36"/>
  <c r="AM68" i="36"/>
  <c r="AM66" i="36"/>
  <c r="AM67" i="36"/>
  <c r="BE8" i="39"/>
  <c r="BN17" i="39"/>
  <c r="BN18" i="39"/>
  <c r="BN22" i="39"/>
  <c r="BN42" i="39"/>
  <c r="BN19" i="39"/>
  <c r="BN21" i="39"/>
  <c r="BN27" i="39"/>
  <c r="BN11" i="39"/>
  <c r="BN56" i="39"/>
  <c r="BN66" i="39"/>
  <c r="BN20" i="39"/>
  <c r="BN10" i="39"/>
  <c r="BN55" i="39"/>
  <c r="BN34" i="39"/>
  <c r="BN36" i="39"/>
  <c r="BN13" i="39"/>
  <c r="BN60" i="39"/>
  <c r="BN67" i="39"/>
  <c r="BN41" i="39"/>
  <c r="BN26" i="39"/>
  <c r="BN40" i="39"/>
  <c r="BN59" i="39"/>
  <c r="BN9" i="39"/>
  <c r="BN35" i="39"/>
  <c r="BN68" i="39"/>
  <c r="BN47" i="39"/>
  <c r="BN12" i="39"/>
  <c r="BN46" i="39"/>
  <c r="AO17" i="36"/>
  <c r="AO18" i="36"/>
  <c r="AO22" i="36"/>
  <c r="AO42" i="36"/>
  <c r="AO19" i="36"/>
  <c r="AO21" i="36"/>
  <c r="AO26" i="36"/>
  <c r="AO55" i="36"/>
  <c r="AO66" i="36"/>
  <c r="AO20" i="36"/>
  <c r="AO9" i="36"/>
  <c r="AO13" i="36"/>
  <c r="AO41" i="36"/>
  <c r="AO10" i="36"/>
  <c r="AO12" i="36"/>
  <c r="AO27" i="36"/>
  <c r="AO56" i="36"/>
  <c r="AO11" i="36"/>
  <c r="AO59" i="36"/>
  <c r="AO46" i="36"/>
  <c r="AO40" i="36"/>
  <c r="AO47" i="36"/>
  <c r="AO60" i="36"/>
  <c r="AO35" i="36"/>
  <c r="AO34" i="36"/>
  <c r="AO36" i="36"/>
  <c r="AO68" i="36"/>
  <c r="AO67" i="36"/>
  <c r="N8" i="43"/>
  <c r="W42" i="43"/>
  <c r="W9" i="43"/>
  <c r="W13" i="43"/>
  <c r="W10" i="43"/>
  <c r="W12" i="43"/>
  <c r="W26" i="43"/>
  <c r="W27" i="43"/>
  <c r="W20" i="43"/>
  <c r="W17" i="43"/>
  <c r="W18" i="43"/>
  <c r="W22" i="43"/>
  <c r="W19" i="43"/>
  <c r="W21" i="43"/>
  <c r="W41" i="43"/>
  <c r="W35" i="43"/>
  <c r="W56" i="43"/>
  <c r="W34" i="43"/>
  <c r="W36" i="43"/>
  <c r="W59" i="43"/>
  <c r="W46" i="43"/>
  <c r="W55" i="43"/>
  <c r="W66" i="43"/>
  <c r="W60" i="43"/>
  <c r="W40" i="43"/>
  <c r="W47" i="43"/>
  <c r="W67" i="43"/>
  <c r="W11" i="43"/>
  <c r="W68" i="43"/>
  <c r="U19" i="49"/>
  <c r="U18" i="49"/>
  <c r="U9" i="49"/>
  <c r="U17" i="49"/>
  <c r="U22" i="49"/>
  <c r="U40" i="49"/>
  <c r="U13" i="49"/>
  <c r="U20" i="49"/>
  <c r="U21" i="49"/>
  <c r="U10" i="49"/>
  <c r="U11" i="49"/>
  <c r="U12" i="49"/>
  <c r="U34" i="49"/>
  <c r="U35" i="49"/>
  <c r="U27" i="49"/>
  <c r="U47" i="49"/>
  <c r="U60" i="49"/>
  <c r="U26" i="49"/>
  <c r="U41" i="49"/>
  <c r="U42" i="49"/>
  <c r="U46" i="49"/>
  <c r="U59" i="49"/>
  <c r="U36" i="49"/>
  <c r="U56" i="49"/>
  <c r="U55" i="49"/>
  <c r="U66" i="49"/>
  <c r="U68" i="49"/>
  <c r="U67" i="49"/>
  <c r="I17" i="38"/>
  <c r="M47" i="45"/>
  <c r="M13" i="45"/>
  <c r="N47" i="48"/>
  <c r="M12" i="7"/>
  <c r="N47" i="62"/>
  <c r="M12" i="28"/>
  <c r="N12" i="65"/>
  <c r="N19" i="7"/>
  <c r="AZ19" i="38"/>
  <c r="BE18" i="38"/>
  <c r="N47" i="59"/>
  <c r="N12" i="68"/>
  <c r="M12" i="48"/>
  <c r="AY19" i="38"/>
  <c r="BD18" i="38"/>
  <c r="BE9" i="32"/>
  <c r="M9" i="59"/>
  <c r="I19" i="25"/>
  <c r="N18" i="25"/>
  <c r="M47" i="25"/>
  <c r="H19" i="8"/>
  <c r="M12" i="56"/>
  <c r="H19" i="68"/>
  <c r="M18" i="68"/>
  <c r="M9" i="51"/>
  <c r="M13" i="22"/>
  <c r="U18" i="43"/>
  <c r="U20" i="43"/>
  <c r="U10" i="43"/>
  <c r="U9" i="43"/>
  <c r="U11" i="43"/>
  <c r="U17" i="43"/>
  <c r="U22" i="43"/>
  <c r="U40" i="43"/>
  <c r="U13" i="43"/>
  <c r="U21" i="43"/>
  <c r="U12" i="43"/>
  <c r="U34" i="43"/>
  <c r="U19" i="43"/>
  <c r="U27" i="43"/>
  <c r="U41" i="43"/>
  <c r="U47" i="43"/>
  <c r="U60" i="43"/>
  <c r="U26" i="43"/>
  <c r="U42" i="43"/>
  <c r="U46" i="43"/>
  <c r="U59" i="43"/>
  <c r="U36" i="43"/>
  <c r="U56" i="43"/>
  <c r="U55" i="43"/>
  <c r="U35" i="43"/>
  <c r="U66" i="43"/>
  <c r="U68" i="43"/>
  <c r="U67" i="43"/>
  <c r="U12" i="60"/>
  <c r="U34" i="60"/>
  <c r="U20" i="60"/>
  <c r="U10" i="60"/>
  <c r="U19" i="60"/>
  <c r="U11" i="60"/>
  <c r="U18" i="60"/>
  <c r="U9" i="60"/>
  <c r="U17" i="60"/>
  <c r="U22" i="60"/>
  <c r="U13" i="60"/>
  <c r="U46" i="60"/>
  <c r="U59" i="60"/>
  <c r="U36" i="60"/>
  <c r="U56" i="60"/>
  <c r="U41" i="60"/>
  <c r="U55" i="60"/>
  <c r="U40" i="60"/>
  <c r="U42" i="60"/>
  <c r="U35" i="60"/>
  <c r="U21" i="60"/>
  <c r="U27" i="60"/>
  <c r="U47" i="60"/>
  <c r="U60" i="60"/>
  <c r="U26" i="60"/>
  <c r="U67" i="60"/>
  <c r="U66" i="60"/>
  <c r="U68" i="60"/>
  <c r="U18" i="26"/>
  <c r="U10" i="26"/>
  <c r="U9" i="26"/>
  <c r="U17" i="26"/>
  <c r="U22" i="26"/>
  <c r="U40" i="26"/>
  <c r="U13" i="26"/>
  <c r="U21" i="26"/>
  <c r="U12" i="26"/>
  <c r="U34" i="26"/>
  <c r="U20" i="26"/>
  <c r="U19" i="26"/>
  <c r="U11" i="26"/>
  <c r="U27" i="26"/>
  <c r="U47" i="26"/>
  <c r="U60" i="26"/>
  <c r="U26" i="26"/>
  <c r="U46" i="26"/>
  <c r="U59" i="26"/>
  <c r="U36" i="26"/>
  <c r="U56" i="26"/>
  <c r="U41" i="26"/>
  <c r="U55" i="26"/>
  <c r="U42" i="26"/>
  <c r="U35" i="26"/>
  <c r="U67" i="26"/>
  <c r="U66" i="26"/>
  <c r="U68" i="26"/>
  <c r="N8" i="63"/>
  <c r="W9" i="63"/>
  <c r="W13" i="63"/>
  <c r="W10" i="63"/>
  <c r="W12" i="63"/>
  <c r="W17" i="63"/>
  <c r="W22" i="63"/>
  <c r="W21" i="63"/>
  <c r="W26" i="63"/>
  <c r="W41" i="63"/>
  <c r="W20" i="63"/>
  <c r="W36" i="63"/>
  <c r="W59" i="63"/>
  <c r="W42" i="63"/>
  <c r="W55" i="63"/>
  <c r="W56" i="63"/>
  <c r="W66" i="63"/>
  <c r="W46" i="63"/>
  <c r="W67" i="63"/>
  <c r="W18" i="63"/>
  <c r="W19" i="63"/>
  <c r="W40" i="63"/>
  <c r="W47" i="63"/>
  <c r="W11" i="63"/>
  <c r="W27" i="63"/>
  <c r="W35" i="63"/>
  <c r="W34" i="63"/>
  <c r="W60" i="63"/>
  <c r="W68" i="63"/>
  <c r="AO17" i="33"/>
  <c r="AO18" i="33"/>
  <c r="AO22" i="33"/>
  <c r="AO42" i="33"/>
  <c r="AO19" i="33"/>
  <c r="AO21" i="33"/>
  <c r="AO27" i="33"/>
  <c r="AO56" i="33"/>
  <c r="AO20" i="33"/>
  <c r="AO9" i="33"/>
  <c r="AO13" i="33"/>
  <c r="AO41" i="33"/>
  <c r="AO10" i="33"/>
  <c r="AO12" i="33"/>
  <c r="AO26" i="33"/>
  <c r="AO11" i="33"/>
  <c r="AO55" i="33"/>
  <c r="AO66" i="33"/>
  <c r="AO40" i="33"/>
  <c r="AO47" i="33"/>
  <c r="AO35" i="33"/>
  <c r="AO68" i="33"/>
  <c r="AO36" i="33"/>
  <c r="AO46" i="33"/>
  <c r="AO60" i="33"/>
  <c r="AO59" i="33"/>
  <c r="AO34" i="33"/>
  <c r="AO67" i="33"/>
  <c r="M8" i="26"/>
  <c r="V13" i="26"/>
  <c r="V10" i="26"/>
  <c r="V20" i="26"/>
  <c r="V55" i="26"/>
  <c r="V17" i="26"/>
  <c r="V22" i="26"/>
  <c r="V19" i="26"/>
  <c r="V56" i="26"/>
  <c r="V9" i="26"/>
  <c r="V41" i="26"/>
  <c r="V12" i="26"/>
  <c r="V27" i="26"/>
  <c r="V18" i="26"/>
  <c r="V42" i="26"/>
  <c r="V21" i="26"/>
  <c r="V26" i="26"/>
  <c r="V11" i="26"/>
  <c r="V47" i="26"/>
  <c r="V40" i="26"/>
  <c r="V68" i="26"/>
  <c r="V36" i="26"/>
  <c r="V59" i="26"/>
  <c r="V60" i="26"/>
  <c r="V34" i="26"/>
  <c r="V46" i="26"/>
  <c r="V67" i="26"/>
  <c r="V66" i="26"/>
  <c r="V35" i="26"/>
  <c r="AM40" i="39"/>
  <c r="AM13" i="39"/>
  <c r="AM21" i="39"/>
  <c r="AM12" i="39"/>
  <c r="AM34" i="39"/>
  <c r="AM20" i="39"/>
  <c r="AM19" i="39"/>
  <c r="AM11" i="39"/>
  <c r="AM10" i="39"/>
  <c r="AM18" i="39"/>
  <c r="AM17" i="39"/>
  <c r="AM46" i="39"/>
  <c r="AM59" i="39"/>
  <c r="AM36" i="39"/>
  <c r="AM56" i="39"/>
  <c r="AM9" i="39"/>
  <c r="AM41" i="39"/>
  <c r="AM55" i="39"/>
  <c r="AM42" i="39"/>
  <c r="AM22" i="39"/>
  <c r="AM35" i="39"/>
  <c r="AM27" i="39"/>
  <c r="AM47" i="39"/>
  <c r="AM60" i="39"/>
  <c r="AM26" i="39"/>
  <c r="AM66" i="39"/>
  <c r="AM68" i="39"/>
  <c r="AM67" i="39"/>
  <c r="M13" i="42"/>
  <c r="M9" i="45"/>
  <c r="N12" i="48"/>
  <c r="N12" i="51"/>
  <c r="N12" i="62"/>
  <c r="N12" i="22"/>
  <c r="N47" i="22"/>
  <c r="I17" i="32"/>
  <c r="M13" i="28"/>
  <c r="N13" i="65"/>
  <c r="J18" i="7"/>
  <c r="I19" i="42"/>
  <c r="N18" i="42"/>
  <c r="N13" i="45"/>
  <c r="H19" i="48"/>
  <c r="M18" i="48"/>
  <c r="AZ19" i="32"/>
  <c r="BE18" i="32"/>
  <c r="N12" i="28"/>
  <c r="D8" i="35"/>
  <c r="N8" i="35" s="1"/>
  <c r="AF8" i="35"/>
  <c r="N9" i="25"/>
  <c r="M11" i="7"/>
  <c r="M11" i="25"/>
  <c r="M13" i="25"/>
  <c r="M13" i="56"/>
  <c r="M11" i="68"/>
  <c r="M13" i="68"/>
  <c r="I19" i="56"/>
  <c r="N18" i="56"/>
  <c r="J11" i="7"/>
  <c r="BD13" i="32"/>
  <c r="H19" i="62"/>
  <c r="M18" i="62"/>
  <c r="H19" i="65"/>
  <c r="M18" i="65"/>
  <c r="D26" i="6"/>
  <c r="N14" i="6"/>
  <c r="N57" i="6"/>
  <c r="BL9" i="39"/>
  <c r="BL17" i="39"/>
  <c r="BL22" i="39"/>
  <c r="BL40" i="39"/>
  <c r="BL13" i="39"/>
  <c r="BL21" i="39"/>
  <c r="BL12" i="39"/>
  <c r="BL34" i="39"/>
  <c r="BL19" i="39"/>
  <c r="BL20" i="39"/>
  <c r="BL11" i="39"/>
  <c r="BL26" i="39"/>
  <c r="BL18" i="39"/>
  <c r="BL46" i="39"/>
  <c r="BL59" i="39"/>
  <c r="BL36" i="39"/>
  <c r="BL56" i="39"/>
  <c r="BL10" i="39"/>
  <c r="BL55" i="39"/>
  <c r="BL41" i="39"/>
  <c r="BL35" i="39"/>
  <c r="BL42" i="39"/>
  <c r="BL27" i="39"/>
  <c r="BL60" i="39"/>
  <c r="BL47" i="39"/>
  <c r="BL68" i="39"/>
  <c r="BL67" i="39"/>
  <c r="BL66" i="39"/>
  <c r="U18" i="46"/>
  <c r="U9" i="46"/>
  <c r="U17" i="46"/>
  <c r="U20" i="46"/>
  <c r="U22" i="46"/>
  <c r="U10" i="46"/>
  <c r="U40" i="46"/>
  <c r="U11" i="46"/>
  <c r="U13" i="46"/>
  <c r="U21" i="46"/>
  <c r="U12" i="46"/>
  <c r="U34" i="46"/>
  <c r="U19" i="46"/>
  <c r="U35" i="46"/>
  <c r="U27" i="46"/>
  <c r="U47" i="46"/>
  <c r="U60" i="46"/>
  <c r="U26" i="46"/>
  <c r="U41" i="46"/>
  <c r="U42" i="46"/>
  <c r="U46" i="46"/>
  <c r="U59" i="46"/>
  <c r="U36" i="46"/>
  <c r="U56" i="46"/>
  <c r="U55" i="46"/>
  <c r="U67" i="46"/>
  <c r="U68" i="46"/>
  <c r="U66" i="46"/>
  <c r="N8" i="29"/>
  <c r="W20" i="29"/>
  <c r="W9" i="29"/>
  <c r="W41" i="29"/>
  <c r="W12" i="29"/>
  <c r="W26" i="29"/>
  <c r="W18" i="29"/>
  <c r="W42" i="29"/>
  <c r="W21" i="29"/>
  <c r="W55" i="29"/>
  <c r="W56" i="29"/>
  <c r="W66" i="29"/>
  <c r="W17" i="29"/>
  <c r="W22" i="29"/>
  <c r="W19" i="29"/>
  <c r="W27" i="29"/>
  <c r="W35" i="29"/>
  <c r="W10" i="29"/>
  <c r="W59" i="29"/>
  <c r="W60" i="29"/>
  <c r="W34" i="29"/>
  <c r="W68" i="29"/>
  <c r="W13" i="29"/>
  <c r="W11" i="29"/>
  <c r="W40" i="29"/>
  <c r="W47" i="29"/>
  <c r="W67" i="29"/>
  <c r="W46" i="29"/>
  <c r="W36" i="29"/>
  <c r="M8" i="29"/>
  <c r="V9" i="29"/>
  <c r="V41" i="29"/>
  <c r="V12" i="29"/>
  <c r="V26" i="29"/>
  <c r="V55" i="29"/>
  <c r="V18" i="29"/>
  <c r="V42" i="29"/>
  <c r="V21" i="29"/>
  <c r="V56" i="29"/>
  <c r="V13" i="29"/>
  <c r="V10" i="29"/>
  <c r="V11" i="29"/>
  <c r="V17" i="29"/>
  <c r="V22" i="29"/>
  <c r="V19" i="29"/>
  <c r="V27" i="29"/>
  <c r="V20" i="29"/>
  <c r="V34" i="29"/>
  <c r="V46" i="29"/>
  <c r="V59" i="29"/>
  <c r="V60" i="29"/>
  <c r="V47" i="29"/>
  <c r="V35" i="29"/>
  <c r="V67" i="29"/>
  <c r="V40" i="29"/>
  <c r="V36" i="29"/>
  <c r="V66" i="29"/>
  <c r="V68" i="29"/>
  <c r="AN9" i="39"/>
  <c r="AN13" i="39"/>
  <c r="AN41" i="39"/>
  <c r="AN10" i="39"/>
  <c r="AN12" i="39"/>
  <c r="AN26" i="39"/>
  <c r="AN20" i="39"/>
  <c r="AN17" i="39"/>
  <c r="AN18" i="39"/>
  <c r="AN22" i="39"/>
  <c r="AN42" i="39"/>
  <c r="AN19" i="39"/>
  <c r="AN21" i="39"/>
  <c r="AN27" i="39"/>
  <c r="AN11" i="39"/>
  <c r="AN35" i="39"/>
  <c r="AN40" i="39"/>
  <c r="AN67" i="39"/>
  <c r="AN55" i="39"/>
  <c r="AN66" i="39"/>
  <c r="AN34" i="39"/>
  <c r="AN46" i="39"/>
  <c r="AN56" i="39"/>
  <c r="AN60" i="39"/>
  <c r="AN47" i="39"/>
  <c r="AN68" i="39"/>
  <c r="AN59" i="39"/>
  <c r="AN36" i="39"/>
  <c r="U9" i="66"/>
  <c r="U17" i="66"/>
  <c r="U22" i="66"/>
  <c r="U40" i="66"/>
  <c r="U13" i="66"/>
  <c r="U21" i="66"/>
  <c r="U12" i="66"/>
  <c r="U34" i="66"/>
  <c r="U19" i="66"/>
  <c r="U20" i="66"/>
  <c r="U26" i="66"/>
  <c r="U18" i="66"/>
  <c r="U46" i="66"/>
  <c r="U59" i="66"/>
  <c r="U36" i="66"/>
  <c r="U56" i="66"/>
  <c r="U55" i="66"/>
  <c r="U10" i="66"/>
  <c r="U11" i="66"/>
  <c r="U35" i="66"/>
  <c r="U41" i="66"/>
  <c r="U42" i="66"/>
  <c r="U27" i="66"/>
  <c r="U60" i="66"/>
  <c r="U47" i="66"/>
  <c r="U66" i="66"/>
  <c r="U68" i="66"/>
  <c r="U67" i="66"/>
  <c r="AM19" i="33"/>
  <c r="AM20" i="33"/>
  <c r="AM11" i="33"/>
  <c r="AM18" i="33"/>
  <c r="AM9" i="33"/>
  <c r="AM17" i="33"/>
  <c r="AM22" i="33"/>
  <c r="AM40" i="33"/>
  <c r="AM13" i="33"/>
  <c r="AM21" i="33"/>
  <c r="AM10" i="33"/>
  <c r="AM12" i="33"/>
  <c r="AM35" i="33"/>
  <c r="AM41" i="33"/>
  <c r="AM27" i="33"/>
  <c r="AM42" i="33"/>
  <c r="AM47" i="33"/>
  <c r="AM60" i="33"/>
  <c r="AM26" i="33"/>
  <c r="AM46" i="33"/>
  <c r="AM59" i="33"/>
  <c r="AM36" i="33"/>
  <c r="AM56" i="33"/>
  <c r="AM55" i="33"/>
  <c r="AM34" i="33"/>
  <c r="AM68" i="33"/>
  <c r="AM67" i="33"/>
  <c r="AM66" i="33"/>
  <c r="M9" i="42"/>
  <c r="N47" i="51"/>
  <c r="M47" i="28"/>
  <c r="M11" i="28"/>
  <c r="BD12" i="35"/>
  <c r="N11" i="65"/>
  <c r="N47" i="65"/>
  <c r="M25" i="7"/>
  <c r="BE9" i="35"/>
  <c r="N9" i="45"/>
  <c r="M13" i="48"/>
  <c r="M11" i="48"/>
  <c r="M30" i="2"/>
  <c r="M57" i="6"/>
  <c r="BD9" i="38"/>
  <c r="N13" i="28"/>
  <c r="I17" i="35"/>
  <c r="I8" i="35"/>
  <c r="H19" i="59"/>
  <c r="M18" i="59"/>
  <c r="M11" i="59"/>
  <c r="N24" i="7"/>
  <c r="D30" i="7"/>
  <c r="N30" i="7" s="1"/>
  <c r="D63" i="7"/>
  <c r="N26" i="7"/>
  <c r="M12" i="51"/>
  <c r="I19" i="8"/>
  <c r="I21" i="7"/>
  <c r="D14" i="7"/>
  <c r="D61" i="7"/>
  <c r="N10" i="7"/>
  <c r="M47" i="62"/>
  <c r="H19" i="22"/>
  <c r="M18" i="22"/>
  <c r="N50" i="7"/>
  <c r="D52" i="7"/>
  <c r="M8" i="60"/>
  <c r="V17" i="60"/>
  <c r="V18" i="60"/>
  <c r="V22" i="60"/>
  <c r="V19" i="60"/>
  <c r="V21" i="60"/>
  <c r="V35" i="60"/>
  <c r="V67" i="60"/>
  <c r="V20" i="60"/>
  <c r="V40" i="60"/>
  <c r="V36" i="60"/>
  <c r="V34" i="60"/>
  <c r="V46" i="60"/>
  <c r="V26" i="60"/>
  <c r="V42" i="60"/>
  <c r="V59" i="60"/>
  <c r="V11" i="60"/>
  <c r="V47" i="60"/>
  <c r="V9" i="60"/>
  <c r="V10" i="60"/>
  <c r="V55" i="60"/>
  <c r="V56" i="60"/>
  <c r="V66" i="60"/>
  <c r="V60" i="60"/>
  <c r="V13" i="60"/>
  <c r="V12" i="60"/>
  <c r="V68" i="60"/>
  <c r="V27" i="60"/>
  <c r="V41" i="60"/>
  <c r="BL34" i="33"/>
  <c r="BL19" i="33"/>
  <c r="BL18" i="33"/>
  <c r="BL20" i="33"/>
  <c r="BL9" i="33"/>
  <c r="BL11" i="33"/>
  <c r="BL17" i="33"/>
  <c r="BL22" i="33"/>
  <c r="BL40" i="33"/>
  <c r="BL13" i="33"/>
  <c r="BL21" i="33"/>
  <c r="BL12" i="33"/>
  <c r="BL55" i="33"/>
  <c r="BL35" i="33"/>
  <c r="BL10" i="33"/>
  <c r="BL27" i="33"/>
  <c r="BL41" i="33"/>
  <c r="BL47" i="33"/>
  <c r="BL60" i="33"/>
  <c r="BL26" i="33"/>
  <c r="BL42" i="33"/>
  <c r="BL46" i="33"/>
  <c r="BL59" i="33"/>
  <c r="BL36" i="33"/>
  <c r="BL56" i="33"/>
  <c r="BL66" i="33"/>
  <c r="BL68" i="33"/>
  <c r="BL67" i="33"/>
  <c r="N8" i="23"/>
  <c r="W9" i="23"/>
  <c r="W41" i="23"/>
  <c r="W12" i="23"/>
  <c r="W11" i="23"/>
  <c r="W18" i="23"/>
  <c r="W42" i="23"/>
  <c r="W21" i="23"/>
  <c r="W27" i="23"/>
  <c r="W55" i="23"/>
  <c r="W20" i="23"/>
  <c r="W56" i="23"/>
  <c r="W66" i="23"/>
  <c r="W17" i="23"/>
  <c r="W22" i="23"/>
  <c r="W19" i="23"/>
  <c r="W34" i="23"/>
  <c r="W10" i="23"/>
  <c r="W36" i="23"/>
  <c r="W26" i="23"/>
  <c r="W59" i="23"/>
  <c r="W60" i="23"/>
  <c r="W40" i="23"/>
  <c r="W13" i="23"/>
  <c r="W35" i="23"/>
  <c r="W46" i="23"/>
  <c r="W68" i="23"/>
  <c r="W67" i="23"/>
  <c r="W47" i="23"/>
  <c r="N8" i="57"/>
  <c r="W9" i="57"/>
  <c r="W13" i="57"/>
  <c r="W10" i="57"/>
  <c r="W12" i="57"/>
  <c r="W26" i="57"/>
  <c r="W27" i="57"/>
  <c r="W41" i="57"/>
  <c r="W46" i="57"/>
  <c r="W11" i="57"/>
  <c r="W22" i="57"/>
  <c r="W21" i="57"/>
  <c r="W42" i="57"/>
  <c r="W40" i="57"/>
  <c r="W47" i="57"/>
  <c r="W17" i="57"/>
  <c r="W20" i="57"/>
  <c r="W35" i="57"/>
  <c r="W67" i="57"/>
  <c r="W60" i="57"/>
  <c r="W34" i="57"/>
  <c r="W18" i="57"/>
  <c r="W19" i="57"/>
  <c r="W55" i="57"/>
  <c r="W56" i="57"/>
  <c r="W66" i="57"/>
  <c r="W36" i="57"/>
  <c r="W68" i="57"/>
  <c r="W59" i="57"/>
  <c r="M8" i="23"/>
  <c r="V9" i="23"/>
  <c r="V41" i="23"/>
  <c r="V12" i="23"/>
  <c r="V11" i="23"/>
  <c r="V55" i="23"/>
  <c r="V18" i="23"/>
  <c r="V42" i="23"/>
  <c r="V21" i="23"/>
  <c r="V27" i="23"/>
  <c r="V56" i="23"/>
  <c r="V20" i="23"/>
  <c r="V13" i="23"/>
  <c r="V10" i="23"/>
  <c r="V26" i="23"/>
  <c r="V17" i="23"/>
  <c r="V22" i="23"/>
  <c r="V19" i="23"/>
  <c r="V47" i="23"/>
  <c r="V68" i="23"/>
  <c r="V35" i="23"/>
  <c r="V36" i="23"/>
  <c r="V67" i="23"/>
  <c r="V34" i="23"/>
  <c r="V46" i="23"/>
  <c r="V66" i="23"/>
  <c r="V60" i="23"/>
  <c r="V59" i="23"/>
  <c r="V40" i="23"/>
  <c r="AN20" i="36"/>
  <c r="AN55" i="36"/>
  <c r="AN66" i="36"/>
  <c r="AN9" i="36"/>
  <c r="AN13" i="36"/>
  <c r="AN41" i="36"/>
  <c r="AN10" i="36"/>
  <c r="AN12" i="36"/>
  <c r="AN27" i="36"/>
  <c r="AN56" i="36"/>
  <c r="AN11" i="36"/>
  <c r="AN17" i="36"/>
  <c r="AN18" i="36"/>
  <c r="AN22" i="36"/>
  <c r="AN42" i="36"/>
  <c r="AN19" i="36"/>
  <c r="AN21" i="36"/>
  <c r="AN26" i="36"/>
  <c r="AN40" i="36"/>
  <c r="AN36" i="36"/>
  <c r="AN68" i="36"/>
  <c r="AN60" i="36"/>
  <c r="AN67" i="36"/>
  <c r="AN59" i="36"/>
  <c r="AN35" i="36"/>
  <c r="AN46" i="36"/>
  <c r="AN47" i="36"/>
  <c r="AN34" i="36"/>
  <c r="U34" i="52"/>
  <c r="U19" i="52"/>
  <c r="U18" i="52"/>
  <c r="U9" i="52"/>
  <c r="U17" i="52"/>
  <c r="U22" i="52"/>
  <c r="U40" i="52"/>
  <c r="U13" i="52"/>
  <c r="U21" i="52"/>
  <c r="U12" i="52"/>
  <c r="U20" i="52"/>
  <c r="U55" i="52"/>
  <c r="U35" i="52"/>
  <c r="U27" i="52"/>
  <c r="U47" i="52"/>
  <c r="U60" i="52"/>
  <c r="U26" i="52"/>
  <c r="U10" i="52"/>
  <c r="U11" i="52"/>
  <c r="U41" i="52"/>
  <c r="U46" i="52"/>
  <c r="U59" i="52"/>
  <c r="U36" i="52"/>
  <c r="U56" i="52"/>
  <c r="U42" i="52"/>
  <c r="U66" i="52"/>
  <c r="U68" i="52"/>
  <c r="U67" i="52"/>
  <c r="U40" i="9"/>
  <c r="U13" i="9"/>
  <c r="U21" i="9"/>
  <c r="U12" i="9"/>
  <c r="U20" i="9"/>
  <c r="U11" i="9"/>
  <c r="U34" i="9"/>
  <c r="U19" i="9"/>
  <c r="U10" i="9"/>
  <c r="U18" i="9"/>
  <c r="U41" i="9"/>
  <c r="U46" i="9"/>
  <c r="U59" i="9"/>
  <c r="U9" i="9"/>
  <c r="U36" i="9"/>
  <c r="U42" i="9"/>
  <c r="U56" i="9"/>
  <c r="U55" i="9"/>
  <c r="U22" i="9"/>
  <c r="U35" i="9"/>
  <c r="U27" i="9"/>
  <c r="U47" i="9"/>
  <c r="U60" i="9"/>
  <c r="U26" i="9"/>
  <c r="U17" i="9"/>
  <c r="U67" i="9"/>
  <c r="U66" i="9"/>
  <c r="U68" i="9"/>
  <c r="C8" i="32"/>
  <c r="M8" i="32" s="1"/>
  <c r="AE8" i="32"/>
  <c r="C8" i="38"/>
  <c r="M8" i="38" s="1"/>
  <c r="AE8" i="38"/>
  <c r="D8" i="38"/>
  <c r="N8" i="38" s="1"/>
  <c r="AF8" i="38"/>
  <c r="M11" i="45"/>
  <c r="N13" i="48"/>
  <c r="N11" i="7"/>
  <c r="N13" i="51"/>
  <c r="N11" i="62"/>
  <c r="N13" i="62"/>
  <c r="N13" i="22"/>
  <c r="N9" i="22"/>
  <c r="H19" i="28"/>
  <c r="M18" i="28"/>
  <c r="BD9" i="35"/>
  <c r="C14" i="7"/>
  <c r="C61" i="7"/>
  <c r="M10" i="7"/>
  <c r="AZ19" i="35"/>
  <c r="BE18" i="35"/>
  <c r="BE11" i="35"/>
  <c r="N11" i="42"/>
  <c r="N12" i="42"/>
  <c r="BE11" i="38"/>
  <c r="N47" i="45"/>
  <c r="N47" i="68"/>
  <c r="M28" i="7"/>
  <c r="BD47" i="38"/>
  <c r="BE47" i="32"/>
  <c r="M12" i="59"/>
  <c r="N11" i="25"/>
  <c r="N47" i="25"/>
  <c r="M19" i="7"/>
  <c r="I30" i="7"/>
  <c r="B56" i="7"/>
  <c r="L56" i="7" s="1"/>
  <c r="L54" i="7"/>
  <c r="M11" i="56"/>
  <c r="M9" i="68"/>
  <c r="N20" i="7"/>
  <c r="N12" i="56"/>
  <c r="H19" i="51"/>
  <c r="M18" i="51"/>
  <c r="M24" i="7"/>
  <c r="D21" i="7"/>
  <c r="N21" i="7" s="1"/>
  <c r="D62" i="7"/>
  <c r="N17" i="7"/>
  <c r="L55" i="7"/>
  <c r="AY19" i="32"/>
  <c r="BD18" i="32"/>
  <c r="M11" i="62"/>
  <c r="M12" i="62"/>
  <c r="M12" i="65"/>
  <c r="I52" i="7"/>
  <c r="M8" i="49"/>
  <c r="V9" i="49"/>
  <c r="V13" i="49"/>
  <c r="V10" i="49"/>
  <c r="V12" i="49"/>
  <c r="V11" i="49"/>
  <c r="V17" i="49"/>
  <c r="V18" i="49"/>
  <c r="V22" i="49"/>
  <c r="V19" i="49"/>
  <c r="V21" i="49"/>
  <c r="V42" i="49"/>
  <c r="V59" i="49"/>
  <c r="V34" i="49"/>
  <c r="V46" i="49"/>
  <c r="V20" i="49"/>
  <c r="V27" i="49"/>
  <c r="V35" i="49"/>
  <c r="V40" i="49"/>
  <c r="V68" i="49"/>
  <c r="V41" i="49"/>
  <c r="V55" i="49"/>
  <c r="V66" i="49"/>
  <c r="V36" i="49"/>
  <c r="V67" i="49"/>
  <c r="V56" i="49"/>
  <c r="V26" i="49"/>
  <c r="V47" i="49"/>
  <c r="V60" i="49"/>
  <c r="BL12" i="36"/>
  <c r="BL20" i="36"/>
  <c r="BL11" i="36"/>
  <c r="BL34" i="36"/>
  <c r="BL10" i="36"/>
  <c r="BL19" i="36"/>
  <c r="BL18" i="36"/>
  <c r="BL9" i="36"/>
  <c r="BL17" i="36"/>
  <c r="BL22" i="36"/>
  <c r="BL41" i="36"/>
  <c r="BL46" i="36"/>
  <c r="BL59" i="36"/>
  <c r="BL36" i="36"/>
  <c r="BL42" i="36"/>
  <c r="BL56" i="36"/>
  <c r="BL40" i="36"/>
  <c r="BL55" i="36"/>
  <c r="BL21" i="36"/>
  <c r="BL35" i="36"/>
  <c r="BL27" i="36"/>
  <c r="BL47" i="36"/>
  <c r="BL60" i="36"/>
  <c r="BL26" i="36"/>
  <c r="BL13" i="36"/>
  <c r="BL67" i="36"/>
  <c r="BL66" i="36"/>
  <c r="BL68" i="36"/>
  <c r="N8" i="66"/>
  <c r="W34" i="66"/>
  <c r="W68" i="66"/>
  <c r="W26" i="66"/>
  <c r="W11" i="66"/>
  <c r="W36" i="66"/>
  <c r="W13" i="66"/>
  <c r="W12" i="66"/>
  <c r="W41" i="66"/>
  <c r="W55" i="66"/>
  <c r="W56" i="66"/>
  <c r="W20" i="66"/>
  <c r="W66" i="66"/>
  <c r="W40" i="66"/>
  <c r="W9" i="66"/>
  <c r="W10" i="66"/>
  <c r="W42" i="66"/>
  <c r="W18" i="66"/>
  <c r="W19" i="66"/>
  <c r="W27" i="66"/>
  <c r="W59" i="66"/>
  <c r="W35" i="66"/>
  <c r="W22" i="66"/>
  <c r="W47" i="66"/>
  <c r="W60" i="66"/>
  <c r="W21" i="66"/>
  <c r="W17" i="66"/>
  <c r="W67" i="66"/>
  <c r="W46" i="66"/>
  <c r="N8" i="52"/>
  <c r="W17" i="52"/>
  <c r="W18" i="52"/>
  <c r="W22" i="52"/>
  <c r="W19" i="52"/>
  <c r="W21" i="52"/>
  <c r="W26" i="52"/>
  <c r="W27" i="52"/>
  <c r="W41" i="52"/>
  <c r="W55" i="52"/>
  <c r="W56" i="52"/>
  <c r="W20" i="52"/>
  <c r="W66" i="52"/>
  <c r="W42" i="52"/>
  <c r="W9" i="52"/>
  <c r="W13" i="52"/>
  <c r="W10" i="52"/>
  <c r="W12" i="52"/>
  <c r="W59" i="52"/>
  <c r="W40" i="52"/>
  <c r="W47" i="52"/>
  <c r="W67" i="52"/>
  <c r="W60" i="52"/>
  <c r="W34" i="52"/>
  <c r="W68" i="52"/>
  <c r="W36" i="52"/>
  <c r="W46" i="52"/>
  <c r="W35" i="52"/>
  <c r="W11" i="52"/>
  <c r="BD8" i="39"/>
  <c r="BM56" i="39"/>
  <c r="BM9" i="39"/>
  <c r="BM13" i="39"/>
  <c r="BM41" i="39"/>
  <c r="BM10" i="39"/>
  <c r="BM12" i="39"/>
  <c r="BM26" i="39"/>
  <c r="BM66" i="39"/>
  <c r="BM20" i="39"/>
  <c r="BM55" i="39"/>
  <c r="BM17" i="39"/>
  <c r="BM18" i="39"/>
  <c r="BM22" i="39"/>
  <c r="BM42" i="39"/>
  <c r="BM19" i="39"/>
  <c r="BM21" i="39"/>
  <c r="BM27" i="39"/>
  <c r="BM11" i="39"/>
  <c r="BM60" i="39"/>
  <c r="BM47" i="39"/>
  <c r="BM35" i="39"/>
  <c r="BM59" i="39"/>
  <c r="BM36" i="39"/>
  <c r="BM34" i="39"/>
  <c r="BM46" i="39"/>
  <c r="BM68" i="39"/>
  <c r="BM67" i="39"/>
  <c r="BM40" i="39"/>
  <c r="AN9" i="33"/>
  <c r="AN13" i="33"/>
  <c r="AN41" i="33"/>
  <c r="AN10" i="33"/>
  <c r="AN12" i="33"/>
  <c r="AN26" i="33"/>
  <c r="AN11" i="33"/>
  <c r="AN17" i="33"/>
  <c r="AN18" i="33"/>
  <c r="AN22" i="33"/>
  <c r="AN42" i="33"/>
  <c r="AN19" i="33"/>
  <c r="AN21" i="33"/>
  <c r="AN27" i="33"/>
  <c r="AN20" i="33"/>
  <c r="AN56" i="33"/>
  <c r="AN59" i="33"/>
  <c r="AN34" i="33"/>
  <c r="AN46" i="33"/>
  <c r="AN55" i="33"/>
  <c r="AN60" i="33"/>
  <c r="AN35" i="33"/>
  <c r="AN40" i="33"/>
  <c r="AN67" i="33"/>
  <c r="AN36" i="33"/>
  <c r="AN66" i="33"/>
  <c r="AN47" i="33"/>
  <c r="AN68" i="33"/>
  <c r="BD8" i="33"/>
  <c r="BM20" i="33"/>
  <c r="BM56" i="33"/>
  <c r="BM9" i="33"/>
  <c r="BM13" i="33"/>
  <c r="BM41" i="33"/>
  <c r="BM10" i="33"/>
  <c r="BM12" i="33"/>
  <c r="BM26" i="33"/>
  <c r="BM11" i="33"/>
  <c r="BM66" i="33"/>
  <c r="BM55" i="33"/>
  <c r="BM17" i="33"/>
  <c r="BM18" i="33"/>
  <c r="BM22" i="33"/>
  <c r="BM42" i="33"/>
  <c r="BM19" i="33"/>
  <c r="BM21" i="33"/>
  <c r="BM27" i="33"/>
  <c r="BM36" i="33"/>
  <c r="BM59" i="33"/>
  <c r="BM34" i="33"/>
  <c r="BM46" i="33"/>
  <c r="BM47" i="33"/>
  <c r="BM68" i="33"/>
  <c r="BM60" i="33"/>
  <c r="BM35" i="33"/>
  <c r="BM40" i="33"/>
  <c r="BM67" i="33"/>
  <c r="V8" i="70"/>
  <c r="U8" i="10"/>
  <c r="U8" i="24"/>
  <c r="U8" i="50"/>
  <c r="U8" i="70"/>
  <c r="U8" i="61"/>
  <c r="U8" i="53"/>
  <c r="U8" i="64"/>
  <c r="BL8" i="37"/>
  <c r="AM8" i="40"/>
  <c r="U8" i="58"/>
  <c r="U8" i="27"/>
  <c r="BL8" i="40"/>
  <c r="U8" i="30"/>
  <c r="AN8" i="37"/>
  <c r="AM8" i="34"/>
  <c r="U8" i="44"/>
  <c r="U8" i="67"/>
  <c r="BL8" i="34"/>
  <c r="U8" i="47"/>
  <c r="V8" i="50"/>
  <c r="AN8" i="34"/>
  <c r="V8" i="30"/>
  <c r="AN8" i="40"/>
  <c r="BM8" i="34"/>
  <c r="BM8" i="37"/>
  <c r="BM8" i="40"/>
  <c r="V8" i="44"/>
  <c r="W8" i="10"/>
  <c r="V8" i="24"/>
  <c r="W8" i="24"/>
  <c r="AO8" i="34"/>
  <c r="AO8" i="37"/>
  <c r="AO8" i="40"/>
  <c r="W8" i="44"/>
  <c r="W8" i="50"/>
  <c r="V8" i="58"/>
  <c r="V8" i="10"/>
  <c r="W8" i="47"/>
  <c r="W8" i="30"/>
  <c r="BN8" i="34"/>
  <c r="BN8" i="37"/>
  <c r="BN8" i="40"/>
  <c r="W8" i="27"/>
  <c r="V8" i="27"/>
  <c r="V8" i="67"/>
  <c r="W8" i="53"/>
  <c r="W8" i="58"/>
  <c r="W8" i="64"/>
  <c r="V8" i="47"/>
  <c r="V8" i="53"/>
  <c r="V8" i="61"/>
  <c r="W8" i="67"/>
  <c r="W8" i="61"/>
  <c r="W8" i="70"/>
  <c r="V8" i="64"/>
  <c r="AM8" i="37"/>
  <c r="H8" i="32"/>
  <c r="H17" i="38"/>
  <c r="H8" i="38"/>
  <c r="M11" i="42"/>
  <c r="I8" i="38"/>
  <c r="H19" i="45"/>
  <c r="M18" i="45"/>
  <c r="N9" i="48"/>
  <c r="N30" i="2"/>
  <c r="C26" i="6"/>
  <c r="M14" i="6"/>
  <c r="N9" i="51"/>
  <c r="N9" i="62"/>
  <c r="I19" i="22"/>
  <c r="N18" i="22"/>
  <c r="BD13" i="35"/>
  <c r="BD11" i="35"/>
  <c r="AY48" i="32" l="1"/>
  <c r="I48" i="42"/>
  <c r="H18" i="38"/>
  <c r="H19" i="38" s="1"/>
  <c r="AZ48" i="35"/>
  <c r="I10" i="32"/>
  <c r="I47" i="35"/>
  <c r="I9" i="32"/>
  <c r="H48" i="25"/>
  <c r="H48" i="51"/>
  <c r="I10" i="38"/>
  <c r="H14" i="22"/>
  <c r="H21" i="22" s="1"/>
  <c r="I13" i="38"/>
  <c r="I18" i="38"/>
  <c r="I19" i="38" s="1"/>
  <c r="H48" i="45"/>
  <c r="I48" i="65"/>
  <c r="I13" i="32"/>
  <c r="I48" i="56"/>
  <c r="H9" i="32"/>
  <c r="Z14" i="32"/>
  <c r="H48" i="56"/>
  <c r="H18" i="35"/>
  <c r="H19" i="35" s="1"/>
  <c r="H48" i="22"/>
  <c r="I11" i="32"/>
  <c r="H14" i="8"/>
  <c r="H21" i="8" s="1"/>
  <c r="H48" i="42"/>
  <c r="I14" i="59"/>
  <c r="I21" i="59" s="1"/>
  <c r="Z14" i="38"/>
  <c r="I12" i="38"/>
  <c r="H11" i="38"/>
  <c r="I48" i="28"/>
  <c r="BA11" i="32"/>
  <c r="H14" i="25"/>
  <c r="H21" i="25" s="1"/>
  <c r="H48" i="48"/>
  <c r="BA11" i="38"/>
  <c r="I14" i="56"/>
  <c r="I21" i="56" s="1"/>
  <c r="I18" i="32"/>
  <c r="I19" i="32" s="1"/>
  <c r="AY48" i="35"/>
  <c r="I14" i="68"/>
  <c r="I21" i="68" s="1"/>
  <c r="H32" i="7"/>
  <c r="H48" i="59"/>
  <c r="H12" i="38"/>
  <c r="I14" i="48"/>
  <c r="I21" i="48" s="1"/>
  <c r="H47" i="35"/>
  <c r="I10" i="35"/>
  <c r="Z19" i="35"/>
  <c r="J11" i="22"/>
  <c r="I48" i="59"/>
  <c r="H14" i="65"/>
  <c r="H21" i="65" s="1"/>
  <c r="H48" i="65"/>
  <c r="I14" i="25"/>
  <c r="I21" i="25" s="1"/>
  <c r="H14" i="45"/>
  <c r="H21" i="45" s="1"/>
  <c r="AY14" i="32"/>
  <c r="AY21" i="32" s="1"/>
  <c r="J11" i="51"/>
  <c r="I14" i="62"/>
  <c r="I21" i="62" s="1"/>
  <c r="AZ14" i="38"/>
  <c r="AZ21" i="38" s="1"/>
  <c r="I9" i="38"/>
  <c r="AZ14" i="32"/>
  <c r="AZ21" i="32" s="1"/>
  <c r="AA14" i="38"/>
  <c r="AY14" i="38"/>
  <c r="AY21" i="38" s="1"/>
  <c r="I12" i="32"/>
  <c r="H14" i="28"/>
  <c r="H21" i="28" s="1"/>
  <c r="H14" i="42"/>
  <c r="H21" i="42" s="1"/>
  <c r="I48" i="62"/>
  <c r="I48" i="51"/>
  <c r="I48" i="48"/>
  <c r="H14" i="56"/>
  <c r="H21" i="56" s="1"/>
  <c r="H13" i="38"/>
  <c r="H17" i="73"/>
  <c r="I48" i="22"/>
  <c r="I14" i="45"/>
  <c r="I21" i="45" s="1"/>
  <c r="I18" i="35"/>
  <c r="I19" i="35" s="1"/>
  <c r="H14" i="48"/>
  <c r="H21" i="48" s="1"/>
  <c r="H14" i="68"/>
  <c r="H21" i="68" s="1"/>
  <c r="I17" i="73"/>
  <c r="H14" i="62"/>
  <c r="H21" i="62" s="1"/>
  <c r="J11" i="25"/>
  <c r="I14" i="42"/>
  <c r="I21" i="42" s="1"/>
  <c r="I14" i="28"/>
  <c r="I21" i="28" s="1"/>
  <c r="AZ14" i="35"/>
  <c r="AZ21" i="35" s="1"/>
  <c r="I14" i="51"/>
  <c r="I21" i="51" s="1"/>
  <c r="Z14" i="35"/>
  <c r="I14" i="65"/>
  <c r="I21" i="65" s="1"/>
  <c r="I14" i="22"/>
  <c r="I21" i="22" s="1"/>
  <c r="H14" i="59"/>
  <c r="H21" i="59" s="1"/>
  <c r="H14" i="51"/>
  <c r="H21" i="51" s="1"/>
  <c r="AY14" i="35"/>
  <c r="AY21" i="35" s="1"/>
  <c r="I32" i="7"/>
  <c r="Z19" i="38"/>
  <c r="M8" i="53"/>
  <c r="V27" i="53"/>
  <c r="V9" i="53"/>
  <c r="V10" i="53"/>
  <c r="V12" i="53"/>
  <c r="V42" i="53"/>
  <c r="V50" i="53"/>
  <c r="V51" i="53"/>
  <c r="V20" i="53"/>
  <c r="V19" i="53"/>
  <c r="V37" i="53"/>
  <c r="V26" i="53"/>
  <c r="V24" i="53"/>
  <c r="V17" i="53"/>
  <c r="V54" i="53"/>
  <c r="V63" i="53"/>
  <c r="V29" i="53"/>
  <c r="V36" i="53"/>
  <c r="V11" i="53"/>
  <c r="V55" i="53"/>
  <c r="V41" i="53"/>
  <c r="V62" i="53"/>
  <c r="V25" i="53"/>
  <c r="V28" i="53"/>
  <c r="V18" i="53"/>
  <c r="V59" i="53"/>
  <c r="V61" i="53"/>
  <c r="V13" i="53"/>
  <c r="BE8" i="40"/>
  <c r="BN11" i="40"/>
  <c r="BN9" i="40"/>
  <c r="BN20" i="40"/>
  <c r="BN29" i="40"/>
  <c r="BN10" i="40"/>
  <c r="BN17" i="40"/>
  <c r="BN28" i="40"/>
  <c r="BN27" i="40"/>
  <c r="BN61" i="40"/>
  <c r="BN18" i="40"/>
  <c r="BN24" i="40"/>
  <c r="BN25" i="40"/>
  <c r="BN13" i="40"/>
  <c r="BN42" i="40"/>
  <c r="BN26" i="40"/>
  <c r="BN12" i="40"/>
  <c r="BN19" i="40"/>
  <c r="BN50" i="40"/>
  <c r="BN55" i="40"/>
  <c r="BN37" i="40"/>
  <c r="BN63" i="40"/>
  <c r="BN51" i="40"/>
  <c r="BN62" i="40"/>
  <c r="BN54" i="40"/>
  <c r="BN36" i="40"/>
  <c r="BN41" i="40"/>
  <c r="BN59" i="40"/>
  <c r="N8" i="44"/>
  <c r="W11" i="44"/>
  <c r="W9" i="44"/>
  <c r="W13" i="44"/>
  <c r="W10" i="44"/>
  <c r="W12" i="44"/>
  <c r="W50" i="44"/>
  <c r="W51" i="44"/>
  <c r="W61" i="44"/>
  <c r="W24" i="44"/>
  <c r="W25" i="44"/>
  <c r="W29" i="44"/>
  <c r="W26" i="44"/>
  <c r="W28" i="44"/>
  <c r="W20" i="44"/>
  <c r="W17" i="44"/>
  <c r="W19" i="44"/>
  <c r="W42" i="44"/>
  <c r="W41" i="44"/>
  <c r="W37" i="44"/>
  <c r="W63" i="44"/>
  <c r="W18" i="44"/>
  <c r="W54" i="44"/>
  <c r="W36" i="44"/>
  <c r="W27" i="44"/>
  <c r="W55" i="44"/>
  <c r="W62" i="44"/>
  <c r="W59" i="44"/>
  <c r="BD8" i="40"/>
  <c r="BM9" i="40"/>
  <c r="BM20" i="40"/>
  <c r="BM29" i="40"/>
  <c r="BM10" i="40"/>
  <c r="BM17" i="40"/>
  <c r="BM28" i="40"/>
  <c r="BM27" i="40"/>
  <c r="BM61" i="40"/>
  <c r="BM18" i="40"/>
  <c r="BM50" i="40"/>
  <c r="BM51" i="40"/>
  <c r="BM11" i="40"/>
  <c r="BM25" i="40"/>
  <c r="BM36" i="40"/>
  <c r="BM26" i="40"/>
  <c r="BM41" i="40"/>
  <c r="BM63" i="40"/>
  <c r="BM13" i="40"/>
  <c r="BM37" i="40"/>
  <c r="BM24" i="40"/>
  <c r="BM12" i="40"/>
  <c r="BM42" i="40"/>
  <c r="BM19" i="40"/>
  <c r="BM55" i="40"/>
  <c r="BM54" i="40"/>
  <c r="BM62" i="40"/>
  <c r="BM59" i="40"/>
  <c r="BL10" i="34"/>
  <c r="BL12" i="34"/>
  <c r="BL36" i="34"/>
  <c r="BL26" i="34"/>
  <c r="BL17" i="34"/>
  <c r="BL9" i="34"/>
  <c r="BL11" i="34"/>
  <c r="BL41" i="34"/>
  <c r="BL19" i="34"/>
  <c r="BL42" i="34"/>
  <c r="BL54" i="34"/>
  <c r="BL51" i="34"/>
  <c r="BL50" i="34"/>
  <c r="BL25" i="34"/>
  <c r="BL27" i="34"/>
  <c r="BL37" i="34"/>
  <c r="BL13" i="34"/>
  <c r="BL18" i="34"/>
  <c r="BL24" i="34"/>
  <c r="BL29" i="34"/>
  <c r="BL55" i="34"/>
  <c r="BL28" i="34"/>
  <c r="BL20" i="34"/>
  <c r="BL62" i="34"/>
  <c r="BL63" i="34"/>
  <c r="BL61" i="34"/>
  <c r="BL59" i="34"/>
  <c r="U10" i="58"/>
  <c r="U41" i="58"/>
  <c r="U36" i="58"/>
  <c r="U11" i="58"/>
  <c r="U26" i="58"/>
  <c r="U17" i="58"/>
  <c r="U12" i="58"/>
  <c r="U20" i="58"/>
  <c r="U28" i="58"/>
  <c r="U19" i="58"/>
  <c r="U9" i="58"/>
  <c r="U27" i="58"/>
  <c r="U54" i="58"/>
  <c r="U18" i="58"/>
  <c r="U51" i="58"/>
  <c r="U50" i="58"/>
  <c r="U25" i="58"/>
  <c r="U37" i="58"/>
  <c r="U42" i="58"/>
  <c r="U24" i="58"/>
  <c r="U55" i="58"/>
  <c r="U13" i="58"/>
  <c r="U29" i="58"/>
  <c r="U62" i="58"/>
  <c r="U63" i="58"/>
  <c r="U61" i="58"/>
  <c r="U59" i="58"/>
  <c r="U17" i="24"/>
  <c r="U9" i="24"/>
  <c r="U10" i="24"/>
  <c r="U41" i="24"/>
  <c r="U12" i="24"/>
  <c r="U36" i="24"/>
  <c r="U11" i="24"/>
  <c r="U25" i="24"/>
  <c r="U37" i="24"/>
  <c r="U42" i="24"/>
  <c r="U13" i="24"/>
  <c r="U24" i="24"/>
  <c r="U29" i="24"/>
  <c r="U55" i="24"/>
  <c r="U20" i="24"/>
  <c r="U28" i="24"/>
  <c r="U26" i="24"/>
  <c r="U19" i="24"/>
  <c r="U27" i="24"/>
  <c r="U54" i="24"/>
  <c r="U18" i="24"/>
  <c r="U51" i="24"/>
  <c r="U50" i="24"/>
  <c r="U62" i="24"/>
  <c r="U61" i="24"/>
  <c r="U63" i="24"/>
  <c r="U59" i="24"/>
  <c r="BD12" i="33"/>
  <c r="Z28" i="33"/>
  <c r="H26" i="33"/>
  <c r="BD17" i="39"/>
  <c r="BD13" i="39"/>
  <c r="N12" i="52"/>
  <c r="N17" i="52"/>
  <c r="N12" i="66"/>
  <c r="L32" i="59"/>
  <c r="C47" i="35"/>
  <c r="M47" i="35" s="1"/>
  <c r="AE47" i="35"/>
  <c r="N47" i="8"/>
  <c r="C32" i="7"/>
  <c r="M14" i="7"/>
  <c r="H18" i="32"/>
  <c r="H19" i="32" s="1"/>
  <c r="L51" i="62"/>
  <c r="Z28" i="36"/>
  <c r="M17" i="23"/>
  <c r="N18" i="57"/>
  <c r="N56" i="23"/>
  <c r="N12" i="23"/>
  <c r="AT14" i="32"/>
  <c r="AT57" i="32"/>
  <c r="BD10" i="32"/>
  <c r="L33" i="51"/>
  <c r="L33" i="68"/>
  <c r="J11" i="48"/>
  <c r="Z28" i="39"/>
  <c r="H26" i="39"/>
  <c r="M11" i="29"/>
  <c r="N56" i="29"/>
  <c r="N9" i="29"/>
  <c r="E47" i="28"/>
  <c r="O47" i="28" s="1"/>
  <c r="L47" i="28"/>
  <c r="C48" i="28"/>
  <c r="M46" i="28"/>
  <c r="L51" i="48"/>
  <c r="I46" i="38"/>
  <c r="AA48" i="38"/>
  <c r="H13" i="32"/>
  <c r="M12" i="26"/>
  <c r="M20" i="26"/>
  <c r="N11" i="63"/>
  <c r="N56" i="63"/>
  <c r="N21" i="63"/>
  <c r="BC33" i="32"/>
  <c r="L33" i="45"/>
  <c r="H10" i="35"/>
  <c r="D48" i="56"/>
  <c r="N46" i="56"/>
  <c r="D47" i="35"/>
  <c r="N47" i="35" s="1"/>
  <c r="AF47" i="35"/>
  <c r="D14" i="28"/>
  <c r="D57" i="28"/>
  <c r="N10" i="28"/>
  <c r="C14" i="48"/>
  <c r="C57" i="48"/>
  <c r="M10" i="48"/>
  <c r="AU14" i="35"/>
  <c r="AU57" i="35"/>
  <c r="BE10" i="35"/>
  <c r="C14" i="42"/>
  <c r="C57" i="42"/>
  <c r="M10" i="42"/>
  <c r="N21" i="43"/>
  <c r="N12" i="43"/>
  <c r="BE56" i="39"/>
  <c r="BE17" i="39"/>
  <c r="M18" i="46"/>
  <c r="M17" i="46"/>
  <c r="L50" i="28"/>
  <c r="AY48" i="38"/>
  <c r="N46" i="68"/>
  <c r="D48" i="68"/>
  <c r="L32" i="48"/>
  <c r="L32" i="62"/>
  <c r="I28" i="49"/>
  <c r="N27" i="49"/>
  <c r="N12" i="49"/>
  <c r="M17" i="63"/>
  <c r="H28" i="66"/>
  <c r="M27" i="66"/>
  <c r="BE9" i="36"/>
  <c r="L33" i="8"/>
  <c r="C48" i="56"/>
  <c r="M46" i="56"/>
  <c r="D48" i="42"/>
  <c r="N46" i="42"/>
  <c r="D47" i="32"/>
  <c r="N47" i="32" s="1"/>
  <c r="AF47" i="32"/>
  <c r="C47" i="38"/>
  <c r="M47" i="38" s="1"/>
  <c r="AE47" i="38"/>
  <c r="M11" i="43"/>
  <c r="M17" i="43"/>
  <c r="N12" i="69"/>
  <c r="BE11" i="33"/>
  <c r="BE56" i="33"/>
  <c r="H28" i="69"/>
  <c r="M27" i="69"/>
  <c r="L32" i="51"/>
  <c r="L32" i="68"/>
  <c r="I47" i="38"/>
  <c r="H11" i="32"/>
  <c r="N13" i="60"/>
  <c r="N56" i="60"/>
  <c r="M12" i="52"/>
  <c r="AY28" i="36"/>
  <c r="BD27" i="36"/>
  <c r="N11" i="46"/>
  <c r="M9" i="57"/>
  <c r="BC32" i="32"/>
  <c r="D14" i="42"/>
  <c r="D57" i="42"/>
  <c r="N10" i="42"/>
  <c r="D48" i="22"/>
  <c r="N46" i="22"/>
  <c r="D48" i="51"/>
  <c r="N46" i="51"/>
  <c r="M8" i="47"/>
  <c r="V11" i="47"/>
  <c r="V50" i="47"/>
  <c r="V51" i="47"/>
  <c r="V61" i="47"/>
  <c r="V24" i="47"/>
  <c r="V17" i="47"/>
  <c r="V13" i="47"/>
  <c r="V18" i="47"/>
  <c r="V55" i="47"/>
  <c r="V29" i="47"/>
  <c r="V42" i="47"/>
  <c r="V36" i="47"/>
  <c r="V25" i="47"/>
  <c r="V28" i="47"/>
  <c r="V41" i="47"/>
  <c r="V63" i="47"/>
  <c r="V10" i="47"/>
  <c r="V20" i="47"/>
  <c r="V26" i="47"/>
  <c r="V19" i="47"/>
  <c r="V37" i="47"/>
  <c r="V54" i="47"/>
  <c r="V62" i="47"/>
  <c r="V9" i="47"/>
  <c r="V12" i="47"/>
  <c r="V27" i="47"/>
  <c r="V59" i="47"/>
  <c r="BE8" i="37"/>
  <c r="BN61" i="37"/>
  <c r="BN50" i="37"/>
  <c r="BN11" i="37"/>
  <c r="BN9" i="37"/>
  <c r="BN29" i="37"/>
  <c r="BN42" i="37"/>
  <c r="BN10" i="37"/>
  <c r="BN28" i="37"/>
  <c r="BN19" i="37"/>
  <c r="BN51" i="37"/>
  <c r="BN27" i="37"/>
  <c r="BN24" i="37"/>
  <c r="BN25" i="37"/>
  <c r="BN20" i="37"/>
  <c r="BN13" i="37"/>
  <c r="BN26" i="37"/>
  <c r="BN17" i="37"/>
  <c r="BN12" i="37"/>
  <c r="BN18" i="37"/>
  <c r="BN54" i="37"/>
  <c r="BN55" i="37"/>
  <c r="BN41" i="37"/>
  <c r="BN62" i="37"/>
  <c r="BN37" i="37"/>
  <c r="BN63" i="37"/>
  <c r="BN36" i="37"/>
  <c r="BN59" i="37"/>
  <c r="AO11" i="40"/>
  <c r="AO9" i="40"/>
  <c r="AO20" i="40"/>
  <c r="AO29" i="40"/>
  <c r="AO10" i="40"/>
  <c r="AO17" i="40"/>
  <c r="AO28" i="40"/>
  <c r="AO27" i="40"/>
  <c r="AO50" i="40"/>
  <c r="AO61" i="40"/>
  <c r="AO24" i="40"/>
  <c r="AO25" i="40"/>
  <c r="AO13" i="40"/>
  <c r="AO42" i="40"/>
  <c r="AO26" i="40"/>
  <c r="AO12" i="40"/>
  <c r="AO19" i="40"/>
  <c r="AO51" i="40"/>
  <c r="AO55" i="40"/>
  <c r="AO37" i="40"/>
  <c r="AO18" i="40"/>
  <c r="AO54" i="40"/>
  <c r="AO36" i="40"/>
  <c r="AO41" i="40"/>
  <c r="AO63" i="40"/>
  <c r="AO62" i="40"/>
  <c r="AO59" i="40"/>
  <c r="BD8" i="37"/>
  <c r="BM11" i="37"/>
  <c r="BM50" i="37"/>
  <c r="BM9" i="37"/>
  <c r="BM29" i="37"/>
  <c r="BM42" i="37"/>
  <c r="BM10" i="37"/>
  <c r="BM28" i="37"/>
  <c r="BM19" i="37"/>
  <c r="BM27" i="37"/>
  <c r="BM51" i="37"/>
  <c r="BM26" i="37"/>
  <c r="BM41" i="37"/>
  <c r="BM20" i="37"/>
  <c r="BM17" i="37"/>
  <c r="BM18" i="37"/>
  <c r="BM55" i="37"/>
  <c r="BM37" i="37"/>
  <c r="BM24" i="37"/>
  <c r="BM12" i="37"/>
  <c r="BM63" i="37"/>
  <c r="BM61" i="37"/>
  <c r="BM54" i="37"/>
  <c r="BM36" i="37"/>
  <c r="BM25" i="37"/>
  <c r="BM62" i="37"/>
  <c r="BM13" i="37"/>
  <c r="BM59" i="37"/>
  <c r="U17" i="67"/>
  <c r="U11" i="67"/>
  <c r="U9" i="67"/>
  <c r="U41" i="67"/>
  <c r="U36" i="67"/>
  <c r="U27" i="67"/>
  <c r="U18" i="67"/>
  <c r="U25" i="67"/>
  <c r="U37" i="67"/>
  <c r="U13" i="67"/>
  <c r="U24" i="67"/>
  <c r="U29" i="67"/>
  <c r="U55" i="67"/>
  <c r="U12" i="67"/>
  <c r="U20" i="67"/>
  <c r="U28" i="67"/>
  <c r="U19" i="67"/>
  <c r="U42" i="67"/>
  <c r="U10" i="67"/>
  <c r="U54" i="67"/>
  <c r="U26" i="67"/>
  <c r="U51" i="67"/>
  <c r="U50" i="67"/>
  <c r="U61" i="67"/>
  <c r="U63" i="67"/>
  <c r="U59" i="67"/>
  <c r="U62" i="67"/>
  <c r="AM10" i="40"/>
  <c r="AM9" i="40"/>
  <c r="AM41" i="40"/>
  <c r="AM12" i="40"/>
  <c r="AM36" i="40"/>
  <c r="AM26" i="40"/>
  <c r="AM11" i="40"/>
  <c r="AM25" i="40"/>
  <c r="AM37" i="40"/>
  <c r="AM13" i="40"/>
  <c r="AM24" i="40"/>
  <c r="AM29" i="40"/>
  <c r="AM42" i="40"/>
  <c r="AM55" i="40"/>
  <c r="AM20" i="40"/>
  <c r="AM28" i="40"/>
  <c r="AM19" i="40"/>
  <c r="AM17" i="40"/>
  <c r="AM54" i="40"/>
  <c r="AM27" i="40"/>
  <c r="AM51" i="40"/>
  <c r="AM18" i="40"/>
  <c r="AM50" i="40"/>
  <c r="AM63" i="40"/>
  <c r="AM61" i="40"/>
  <c r="AM62" i="40"/>
  <c r="AM59" i="40"/>
  <c r="U10" i="10"/>
  <c r="U9" i="10"/>
  <c r="U41" i="10"/>
  <c r="U12" i="10"/>
  <c r="U11" i="10"/>
  <c r="U36" i="10"/>
  <c r="U26" i="10"/>
  <c r="U25" i="10"/>
  <c r="U37" i="10"/>
  <c r="U13" i="10"/>
  <c r="U24" i="10"/>
  <c r="U29" i="10"/>
  <c r="U55" i="10"/>
  <c r="U20" i="10"/>
  <c r="U28" i="10"/>
  <c r="U17" i="10"/>
  <c r="U19" i="10"/>
  <c r="U27" i="10"/>
  <c r="U18" i="10"/>
  <c r="U54" i="10"/>
  <c r="U51" i="10"/>
  <c r="U50" i="10"/>
  <c r="U42" i="10"/>
  <c r="U61" i="10"/>
  <c r="U62" i="10"/>
  <c r="U63" i="10"/>
  <c r="U59" i="10"/>
  <c r="BD22" i="33"/>
  <c r="BD11" i="39"/>
  <c r="BD9" i="39"/>
  <c r="N22" i="66"/>
  <c r="N9" i="66"/>
  <c r="N13" i="66"/>
  <c r="M21" i="49"/>
  <c r="M13" i="49"/>
  <c r="L33" i="56"/>
  <c r="D9" i="38"/>
  <c r="N9" i="38" s="1"/>
  <c r="AF9" i="38"/>
  <c r="C8" i="36"/>
  <c r="M8" i="36" s="1"/>
  <c r="AE8" i="36"/>
  <c r="M18" i="23"/>
  <c r="N12" i="57"/>
  <c r="N20" i="23"/>
  <c r="N52" i="7"/>
  <c r="BC50" i="38"/>
  <c r="AS52" i="38"/>
  <c r="BC52" i="38" s="1"/>
  <c r="L51" i="45"/>
  <c r="M12" i="29"/>
  <c r="N20" i="29"/>
  <c r="G11" i="35"/>
  <c r="AB11" i="35"/>
  <c r="L50" i="68"/>
  <c r="B52" i="68"/>
  <c r="L52" i="68" s="1"/>
  <c r="H48" i="28"/>
  <c r="N46" i="62"/>
  <c r="D48" i="62"/>
  <c r="C13" i="38"/>
  <c r="M13" i="38" s="1"/>
  <c r="AE13" i="38"/>
  <c r="D8" i="33"/>
  <c r="N8" i="33" s="1"/>
  <c r="AF8" i="33"/>
  <c r="N22" i="63"/>
  <c r="C10" i="35"/>
  <c r="U14" i="35"/>
  <c r="U57" i="35"/>
  <c r="AE10" i="35"/>
  <c r="M47" i="8"/>
  <c r="AT14" i="38"/>
  <c r="AT57" i="38"/>
  <c r="BD10" i="38"/>
  <c r="D13" i="38"/>
  <c r="N13" i="38" s="1"/>
  <c r="AF13" i="38"/>
  <c r="BE13" i="39"/>
  <c r="BE11" i="39"/>
  <c r="M9" i="46"/>
  <c r="J11" i="45"/>
  <c r="D48" i="25"/>
  <c r="N46" i="25"/>
  <c r="AZ48" i="38"/>
  <c r="BD46" i="35"/>
  <c r="AT48" i="35"/>
  <c r="D11" i="38"/>
  <c r="N11" i="38" s="1"/>
  <c r="AF11" i="38"/>
  <c r="N11" i="26"/>
  <c r="M18" i="63"/>
  <c r="BE13" i="36"/>
  <c r="BE22" i="36"/>
  <c r="B52" i="51"/>
  <c r="L52" i="51" s="1"/>
  <c r="L50" i="51"/>
  <c r="C13" i="35"/>
  <c r="M13" i="35" s="1"/>
  <c r="AE13" i="35"/>
  <c r="B51" i="32"/>
  <c r="AD51" i="32"/>
  <c r="D14" i="68"/>
  <c r="D57" i="68"/>
  <c r="N10" i="68"/>
  <c r="I47" i="32"/>
  <c r="H10" i="38"/>
  <c r="M20" i="43"/>
  <c r="N21" i="69"/>
  <c r="AZ28" i="33"/>
  <c r="BE27" i="33"/>
  <c r="M20" i="69"/>
  <c r="L50" i="22"/>
  <c r="L51" i="59"/>
  <c r="I48" i="8"/>
  <c r="B32" i="35"/>
  <c r="AD32" i="35"/>
  <c r="D9" i="35"/>
  <c r="N9" i="35" s="1"/>
  <c r="AF9" i="35"/>
  <c r="D47" i="38"/>
  <c r="N47" i="38" s="1"/>
  <c r="AF47" i="38"/>
  <c r="Z19" i="32"/>
  <c r="M13" i="52"/>
  <c r="BD21" i="36"/>
  <c r="BD12" i="36"/>
  <c r="N12" i="46"/>
  <c r="N21" i="46"/>
  <c r="M17" i="57"/>
  <c r="M56" i="57"/>
  <c r="M11" i="57"/>
  <c r="BA11" i="35"/>
  <c r="L33" i="25"/>
  <c r="C14" i="25"/>
  <c r="C57" i="25"/>
  <c r="M10" i="25"/>
  <c r="D12" i="35"/>
  <c r="N12" i="35" s="1"/>
  <c r="AF12" i="35"/>
  <c r="AM10" i="37"/>
  <c r="AM41" i="37"/>
  <c r="AM11" i="37"/>
  <c r="AM12" i="37"/>
  <c r="AM36" i="37"/>
  <c r="AM26" i="37"/>
  <c r="AM17" i="37"/>
  <c r="AM20" i="37"/>
  <c r="AM27" i="37"/>
  <c r="AM28" i="37"/>
  <c r="AM9" i="37"/>
  <c r="AM18" i="37"/>
  <c r="AM19" i="37"/>
  <c r="AM54" i="37"/>
  <c r="AM51" i="37"/>
  <c r="AM42" i="37"/>
  <c r="AM50" i="37"/>
  <c r="AM25" i="37"/>
  <c r="AM37" i="37"/>
  <c r="AM55" i="37"/>
  <c r="AM13" i="37"/>
  <c r="AM29" i="37"/>
  <c r="AM24" i="37"/>
  <c r="AM63" i="37"/>
  <c r="AM62" i="37"/>
  <c r="AM61" i="37"/>
  <c r="AM59" i="37"/>
  <c r="N8" i="64"/>
  <c r="W24" i="64"/>
  <c r="W50" i="64"/>
  <c r="W51" i="64"/>
  <c r="W18" i="64"/>
  <c r="W61" i="64"/>
  <c r="W37" i="64"/>
  <c r="W54" i="64"/>
  <c r="W63" i="64"/>
  <c r="W9" i="64"/>
  <c r="W20" i="64"/>
  <c r="W13" i="64"/>
  <c r="W10" i="64"/>
  <c r="W17" i="64"/>
  <c r="W12" i="64"/>
  <c r="W19" i="64"/>
  <c r="W42" i="64"/>
  <c r="W55" i="64"/>
  <c r="W36" i="64"/>
  <c r="W11" i="64"/>
  <c r="W25" i="64"/>
  <c r="W29" i="64"/>
  <c r="W26" i="64"/>
  <c r="W28" i="64"/>
  <c r="W41" i="64"/>
  <c r="W62" i="64"/>
  <c r="W27" i="64"/>
  <c r="W59" i="64"/>
  <c r="BE8" i="34"/>
  <c r="BN18" i="34"/>
  <c r="BN9" i="34"/>
  <c r="BN20" i="34"/>
  <c r="BN29" i="34"/>
  <c r="BN10" i="34"/>
  <c r="BN17" i="34"/>
  <c r="BN28" i="34"/>
  <c r="BN11" i="34"/>
  <c r="BN61" i="34"/>
  <c r="BN24" i="34"/>
  <c r="BN25" i="34"/>
  <c r="BN13" i="34"/>
  <c r="BN42" i="34"/>
  <c r="BN26" i="34"/>
  <c r="BN12" i="34"/>
  <c r="BN19" i="34"/>
  <c r="BN51" i="34"/>
  <c r="BN27" i="34"/>
  <c r="BN36" i="34"/>
  <c r="BN37" i="34"/>
  <c r="BN50" i="34"/>
  <c r="BN55" i="34"/>
  <c r="BN54" i="34"/>
  <c r="BN63" i="34"/>
  <c r="BN41" i="34"/>
  <c r="BN62" i="34"/>
  <c r="BN59" i="34"/>
  <c r="AO50" i="37"/>
  <c r="AO61" i="37"/>
  <c r="AO11" i="37"/>
  <c r="AO9" i="37"/>
  <c r="AO29" i="37"/>
  <c r="AO42" i="37"/>
  <c r="AO10" i="37"/>
  <c r="AO28" i="37"/>
  <c r="AO19" i="37"/>
  <c r="AO51" i="37"/>
  <c r="AO27" i="37"/>
  <c r="AO24" i="37"/>
  <c r="AO25" i="37"/>
  <c r="AO20" i="37"/>
  <c r="AO13" i="37"/>
  <c r="AO26" i="37"/>
  <c r="AO17" i="37"/>
  <c r="AO12" i="37"/>
  <c r="AO18" i="37"/>
  <c r="AO36" i="37"/>
  <c r="AO63" i="37"/>
  <c r="AO41" i="37"/>
  <c r="AO37" i="37"/>
  <c r="AO54" i="37"/>
  <c r="AO55" i="37"/>
  <c r="AO62" i="37"/>
  <c r="AO59" i="37"/>
  <c r="BD8" i="34"/>
  <c r="BM9" i="34"/>
  <c r="BM20" i="34"/>
  <c r="BM29" i="34"/>
  <c r="BM10" i="34"/>
  <c r="BM17" i="34"/>
  <c r="BM28" i="34"/>
  <c r="BM11" i="34"/>
  <c r="BM27" i="34"/>
  <c r="BM61" i="34"/>
  <c r="BM50" i="34"/>
  <c r="BM18" i="34"/>
  <c r="BM51" i="34"/>
  <c r="BM37" i="34"/>
  <c r="BM54" i="34"/>
  <c r="BM62" i="34"/>
  <c r="BM13" i="34"/>
  <c r="BM36" i="34"/>
  <c r="BM42" i="34"/>
  <c r="BM55" i="34"/>
  <c r="BM25" i="34"/>
  <c r="BM19" i="34"/>
  <c r="BM41" i="34"/>
  <c r="BM63" i="34"/>
  <c r="BM26" i="34"/>
  <c r="BM24" i="34"/>
  <c r="BM12" i="34"/>
  <c r="BM59" i="34"/>
  <c r="U10" i="44"/>
  <c r="U26" i="44"/>
  <c r="U17" i="44"/>
  <c r="U9" i="44"/>
  <c r="U11" i="44"/>
  <c r="U41" i="44"/>
  <c r="U12" i="44"/>
  <c r="U50" i="44"/>
  <c r="U25" i="44"/>
  <c r="U27" i="44"/>
  <c r="U37" i="44"/>
  <c r="U13" i="44"/>
  <c r="U18" i="44"/>
  <c r="U24" i="44"/>
  <c r="U29" i="44"/>
  <c r="U55" i="44"/>
  <c r="U20" i="44"/>
  <c r="U28" i="44"/>
  <c r="U19" i="44"/>
  <c r="U36" i="44"/>
  <c r="U42" i="44"/>
  <c r="U54" i="44"/>
  <c r="U51" i="44"/>
  <c r="U62" i="44"/>
  <c r="U61" i="44"/>
  <c r="U63" i="44"/>
  <c r="U59" i="44"/>
  <c r="BL10" i="37"/>
  <c r="BL9" i="37"/>
  <c r="BL41" i="37"/>
  <c r="BL12" i="37"/>
  <c r="BL11" i="37"/>
  <c r="BL36" i="37"/>
  <c r="BL26" i="37"/>
  <c r="BL17" i="37"/>
  <c r="BL13" i="37"/>
  <c r="BL24" i="37"/>
  <c r="BL29" i="37"/>
  <c r="BL55" i="37"/>
  <c r="BL20" i="37"/>
  <c r="BL28" i="37"/>
  <c r="BL19" i="37"/>
  <c r="BL27" i="37"/>
  <c r="BL18" i="37"/>
  <c r="BL54" i="37"/>
  <c r="BL51" i="37"/>
  <c r="BL50" i="37"/>
  <c r="BL42" i="37"/>
  <c r="BL25" i="37"/>
  <c r="BL37" i="37"/>
  <c r="BL61" i="37"/>
  <c r="BL63" i="37"/>
  <c r="BL62" i="37"/>
  <c r="BL59" i="37"/>
  <c r="M8" i="70"/>
  <c r="V26" i="70"/>
  <c r="V13" i="70"/>
  <c r="V24" i="70"/>
  <c r="V29" i="70"/>
  <c r="V54" i="70"/>
  <c r="V36" i="70"/>
  <c r="V63" i="70"/>
  <c r="V61" i="70"/>
  <c r="V10" i="70"/>
  <c r="V11" i="70"/>
  <c r="V19" i="70"/>
  <c r="V27" i="70"/>
  <c r="V50" i="70"/>
  <c r="V37" i="70"/>
  <c r="V17" i="70"/>
  <c r="V12" i="70"/>
  <c r="V20" i="70"/>
  <c r="V28" i="70"/>
  <c r="V51" i="70"/>
  <c r="V62" i="70"/>
  <c r="V25" i="70"/>
  <c r="V42" i="70"/>
  <c r="V55" i="70"/>
  <c r="V41" i="70"/>
  <c r="V59" i="70"/>
  <c r="V9" i="70"/>
  <c r="V18" i="70"/>
  <c r="BD18" i="33"/>
  <c r="C8" i="33"/>
  <c r="M8" i="33" s="1"/>
  <c r="AE8" i="33"/>
  <c r="AY28" i="39"/>
  <c r="BD27" i="39"/>
  <c r="BD20" i="39"/>
  <c r="BD56" i="39"/>
  <c r="N13" i="52"/>
  <c r="I28" i="52"/>
  <c r="N27" i="52"/>
  <c r="M56" i="49"/>
  <c r="M9" i="49"/>
  <c r="D14" i="8"/>
  <c r="D57" i="8"/>
  <c r="N10" i="8"/>
  <c r="B50" i="38"/>
  <c r="T52" i="38"/>
  <c r="AD52" i="38" s="1"/>
  <c r="AD50" i="38"/>
  <c r="D18" i="32"/>
  <c r="N18" i="32" s="1"/>
  <c r="AF18" i="32"/>
  <c r="H8" i="36"/>
  <c r="N21" i="57"/>
  <c r="N9" i="23"/>
  <c r="M56" i="60"/>
  <c r="M21" i="60"/>
  <c r="L50" i="42"/>
  <c r="B52" i="42"/>
  <c r="L52" i="42" s="1"/>
  <c r="D14" i="22"/>
  <c r="D57" i="22"/>
  <c r="N10" i="22"/>
  <c r="D14" i="51"/>
  <c r="D57" i="51"/>
  <c r="N10" i="51"/>
  <c r="B52" i="48"/>
  <c r="L52" i="48" s="1"/>
  <c r="L50" i="48"/>
  <c r="D18" i="38"/>
  <c r="N18" i="38" s="1"/>
  <c r="AF18" i="38"/>
  <c r="H46" i="32"/>
  <c r="Z48" i="32"/>
  <c r="M13" i="29"/>
  <c r="N21" i="29"/>
  <c r="B33" i="32"/>
  <c r="AD33" i="32"/>
  <c r="G11" i="38"/>
  <c r="AB11" i="38"/>
  <c r="D13" i="32"/>
  <c r="N13" i="32" s="1"/>
  <c r="AF13" i="32"/>
  <c r="D10" i="38"/>
  <c r="V14" i="38"/>
  <c r="V57" i="38"/>
  <c r="AF10" i="38"/>
  <c r="M11" i="26"/>
  <c r="M9" i="26"/>
  <c r="M13" i="26"/>
  <c r="I26" i="33"/>
  <c r="I8" i="33"/>
  <c r="N17" i="63"/>
  <c r="BC32" i="38"/>
  <c r="N11" i="43"/>
  <c r="N22" i="43"/>
  <c r="N13" i="43"/>
  <c r="BE9" i="39"/>
  <c r="AZ28" i="39"/>
  <c r="BE27" i="39"/>
  <c r="M56" i="46"/>
  <c r="H28" i="46"/>
  <c r="M27" i="46"/>
  <c r="D8" i="73"/>
  <c r="N8" i="73" s="1"/>
  <c r="L32" i="25"/>
  <c r="I48" i="25"/>
  <c r="I46" i="35"/>
  <c r="AA48" i="35"/>
  <c r="BE46" i="38"/>
  <c r="AU48" i="38"/>
  <c r="C14" i="45"/>
  <c r="M10" i="45"/>
  <c r="C57" i="45"/>
  <c r="I11" i="38"/>
  <c r="C12" i="32"/>
  <c r="M12" i="32" s="1"/>
  <c r="AE12" i="32"/>
  <c r="I28" i="26"/>
  <c r="N27" i="26"/>
  <c r="N22" i="26"/>
  <c r="N21" i="49"/>
  <c r="N13" i="49"/>
  <c r="M12" i="63"/>
  <c r="M9" i="63"/>
  <c r="M21" i="66"/>
  <c r="BE11" i="36"/>
  <c r="BE18" i="36"/>
  <c r="AS52" i="32"/>
  <c r="BC52" i="32" s="1"/>
  <c r="BC50" i="32"/>
  <c r="H13" i="35"/>
  <c r="C14" i="59"/>
  <c r="C57" i="59"/>
  <c r="M10" i="59"/>
  <c r="I48" i="45"/>
  <c r="C10" i="38"/>
  <c r="U14" i="38"/>
  <c r="U57" i="38"/>
  <c r="AE10" i="38"/>
  <c r="M56" i="43"/>
  <c r="H28" i="43"/>
  <c r="M27" i="43"/>
  <c r="N22" i="69"/>
  <c r="N13" i="69"/>
  <c r="N8" i="9"/>
  <c r="BE21" i="33"/>
  <c r="M12" i="69"/>
  <c r="M22" i="69"/>
  <c r="BC33" i="38"/>
  <c r="L32" i="65"/>
  <c r="N46" i="8"/>
  <c r="D48" i="8"/>
  <c r="I9" i="35"/>
  <c r="N21" i="60"/>
  <c r="N20" i="60"/>
  <c r="H28" i="57"/>
  <c r="M27" i="57"/>
  <c r="M12" i="57"/>
  <c r="C48" i="62"/>
  <c r="M46" i="62"/>
  <c r="BC50" i="35"/>
  <c r="AS52" i="35"/>
  <c r="BC52" i="35" s="1"/>
  <c r="L32" i="8"/>
  <c r="D14" i="56"/>
  <c r="D57" i="56"/>
  <c r="N10" i="56"/>
  <c r="I12" i="35"/>
  <c r="D21" i="5"/>
  <c r="N19" i="5"/>
  <c r="M8" i="64"/>
  <c r="V54" i="64"/>
  <c r="V41" i="64"/>
  <c r="V27" i="64"/>
  <c r="V11" i="64"/>
  <c r="V25" i="64"/>
  <c r="V29" i="64"/>
  <c r="V26" i="64"/>
  <c r="V28" i="64"/>
  <c r="V24" i="64"/>
  <c r="V50" i="64"/>
  <c r="V51" i="64"/>
  <c r="V18" i="64"/>
  <c r="V61" i="64"/>
  <c r="V36" i="64"/>
  <c r="V62" i="64"/>
  <c r="V42" i="64"/>
  <c r="V9" i="64"/>
  <c r="V12" i="64"/>
  <c r="V20" i="64"/>
  <c r="V19" i="64"/>
  <c r="V55" i="64"/>
  <c r="V13" i="64"/>
  <c r="V10" i="64"/>
  <c r="V63" i="64"/>
  <c r="V17" i="64"/>
  <c r="V37" i="64"/>
  <c r="V59" i="64"/>
  <c r="N8" i="58"/>
  <c r="W20" i="58"/>
  <c r="W17" i="58"/>
  <c r="W19" i="58"/>
  <c r="W42" i="58"/>
  <c r="W62" i="58"/>
  <c r="W27" i="58"/>
  <c r="W24" i="58"/>
  <c r="W36" i="58"/>
  <c r="W13" i="58"/>
  <c r="W10" i="58"/>
  <c r="W12" i="58"/>
  <c r="W50" i="58"/>
  <c r="W51" i="58"/>
  <c r="W61" i="58"/>
  <c r="W54" i="58"/>
  <c r="W41" i="58"/>
  <c r="W63" i="58"/>
  <c r="W9" i="58"/>
  <c r="W29" i="58"/>
  <c r="W26" i="58"/>
  <c r="W28" i="58"/>
  <c r="W18" i="58"/>
  <c r="W55" i="58"/>
  <c r="W37" i="58"/>
  <c r="W25" i="58"/>
  <c r="W59" i="58"/>
  <c r="W11" i="58"/>
  <c r="W61" i="30"/>
  <c r="W51" i="30"/>
  <c r="W25" i="30"/>
  <c r="W13" i="30"/>
  <c r="W42" i="30"/>
  <c r="W11" i="30"/>
  <c r="W29" i="30"/>
  <c r="W10" i="30"/>
  <c r="W17" i="30"/>
  <c r="W18" i="30"/>
  <c r="N8" i="30"/>
  <c r="W9" i="30"/>
  <c r="W20" i="30"/>
  <c r="W28" i="30"/>
  <c r="W27" i="30"/>
  <c r="W50" i="30"/>
  <c r="W24" i="30"/>
  <c r="W12" i="30"/>
  <c r="W41" i="30"/>
  <c r="W19" i="30"/>
  <c r="W26" i="30"/>
  <c r="W36" i="30"/>
  <c r="W62" i="30"/>
  <c r="W63" i="30"/>
  <c r="W37" i="30"/>
  <c r="W55" i="30"/>
  <c r="W54" i="30"/>
  <c r="W59" i="30"/>
  <c r="AO9" i="34"/>
  <c r="AO20" i="34"/>
  <c r="AO29" i="34"/>
  <c r="AO10" i="34"/>
  <c r="AO17" i="34"/>
  <c r="AO28" i="34"/>
  <c r="AO11" i="34"/>
  <c r="AO27" i="34"/>
  <c r="AO50" i="34"/>
  <c r="AO61" i="34"/>
  <c r="AO24" i="34"/>
  <c r="AO25" i="34"/>
  <c r="AO13" i="34"/>
  <c r="AO42" i="34"/>
  <c r="AO26" i="34"/>
  <c r="AO12" i="34"/>
  <c r="AO19" i="34"/>
  <c r="AO51" i="34"/>
  <c r="AO18" i="34"/>
  <c r="AO36" i="34"/>
  <c r="AO54" i="34"/>
  <c r="AO41" i="34"/>
  <c r="AO37" i="34"/>
  <c r="AO63" i="34"/>
  <c r="AO55" i="34"/>
  <c r="AO62" i="34"/>
  <c r="AO59" i="34"/>
  <c r="AN9" i="40"/>
  <c r="AN20" i="40"/>
  <c r="AN29" i="40"/>
  <c r="AN10" i="40"/>
  <c r="AN17" i="40"/>
  <c r="AN28" i="40"/>
  <c r="AN27" i="40"/>
  <c r="AN18" i="40"/>
  <c r="AN50" i="40"/>
  <c r="AN61" i="40"/>
  <c r="AN24" i="40"/>
  <c r="AN25" i="40"/>
  <c r="AN13" i="40"/>
  <c r="AN42" i="40"/>
  <c r="AN26" i="40"/>
  <c r="AN12" i="40"/>
  <c r="AN19" i="40"/>
  <c r="AN11" i="40"/>
  <c r="AN41" i="40"/>
  <c r="AN63" i="40"/>
  <c r="AN54" i="40"/>
  <c r="AN62" i="40"/>
  <c r="AN55" i="40"/>
  <c r="AN51" i="40"/>
  <c r="AN36" i="40"/>
  <c r="AN37" i="40"/>
  <c r="AN59" i="40"/>
  <c r="AM10" i="34"/>
  <c r="AM36" i="34"/>
  <c r="AM26" i="34"/>
  <c r="AM17" i="34"/>
  <c r="AM11" i="34"/>
  <c r="AM9" i="34"/>
  <c r="AM41" i="34"/>
  <c r="AM54" i="34"/>
  <c r="AM51" i="34"/>
  <c r="AM50" i="34"/>
  <c r="AM27" i="34"/>
  <c r="AM12" i="34"/>
  <c r="AM18" i="34"/>
  <c r="AM25" i="34"/>
  <c r="AM37" i="34"/>
  <c r="AM13" i="34"/>
  <c r="AM24" i="34"/>
  <c r="AM29" i="34"/>
  <c r="AM55" i="34"/>
  <c r="AM20" i="34"/>
  <c r="AM28" i="34"/>
  <c r="AM42" i="34"/>
  <c r="AM19" i="34"/>
  <c r="AM62" i="34"/>
  <c r="AM61" i="34"/>
  <c r="AM63" i="34"/>
  <c r="AM59" i="34"/>
  <c r="U10" i="64"/>
  <c r="U9" i="64"/>
  <c r="U41" i="64"/>
  <c r="U36" i="64"/>
  <c r="U26" i="64"/>
  <c r="U25" i="64"/>
  <c r="U37" i="64"/>
  <c r="U13" i="64"/>
  <c r="U24" i="64"/>
  <c r="U29" i="64"/>
  <c r="U55" i="64"/>
  <c r="U12" i="64"/>
  <c r="U20" i="64"/>
  <c r="U28" i="64"/>
  <c r="U42" i="64"/>
  <c r="U19" i="64"/>
  <c r="U11" i="64"/>
  <c r="U54" i="64"/>
  <c r="U17" i="64"/>
  <c r="U51" i="64"/>
  <c r="U27" i="64"/>
  <c r="U50" i="64"/>
  <c r="U18" i="64"/>
  <c r="U62" i="64"/>
  <c r="U61" i="64"/>
  <c r="U63" i="64"/>
  <c r="U59" i="64"/>
  <c r="BD17" i="33"/>
  <c r="BD13" i="33"/>
  <c r="BD21" i="39"/>
  <c r="N9" i="52"/>
  <c r="N11" i="66"/>
  <c r="H28" i="49"/>
  <c r="M27" i="49"/>
  <c r="M22" i="49"/>
  <c r="B50" i="32"/>
  <c r="AD50" i="32"/>
  <c r="T52" i="32"/>
  <c r="AD52" i="32" s="1"/>
  <c r="H8" i="73"/>
  <c r="D48" i="65"/>
  <c r="N46" i="65"/>
  <c r="M13" i="23"/>
  <c r="M11" i="23"/>
  <c r="N22" i="57"/>
  <c r="N13" i="57"/>
  <c r="I28" i="23"/>
  <c r="N27" i="23"/>
  <c r="L51" i="8"/>
  <c r="L50" i="25"/>
  <c r="C48" i="25"/>
  <c r="M46" i="25"/>
  <c r="I46" i="32"/>
  <c r="AA48" i="32"/>
  <c r="C46" i="32"/>
  <c r="U48" i="32"/>
  <c r="AE46" i="32"/>
  <c r="M20" i="29"/>
  <c r="M56" i="29"/>
  <c r="M9" i="29"/>
  <c r="N11" i="29"/>
  <c r="I28" i="29"/>
  <c r="N27" i="29"/>
  <c r="N11" i="8"/>
  <c r="D48" i="59"/>
  <c r="N46" i="59"/>
  <c r="C11" i="38"/>
  <c r="M11" i="38" s="1"/>
  <c r="AE11" i="38"/>
  <c r="M56" i="26"/>
  <c r="N12" i="63"/>
  <c r="L51" i="51"/>
  <c r="B50" i="35"/>
  <c r="T52" i="35"/>
  <c r="AD52" i="35" s="1"/>
  <c r="AD50" i="35"/>
  <c r="J11" i="68"/>
  <c r="AZ48" i="32"/>
  <c r="AA19" i="38"/>
  <c r="N18" i="43"/>
  <c r="N9" i="43"/>
  <c r="AA28" i="36"/>
  <c r="D8" i="36"/>
  <c r="N8" i="36" s="1"/>
  <c r="AF8" i="36"/>
  <c r="BE21" i="39"/>
  <c r="L50" i="59"/>
  <c r="B52" i="59"/>
  <c r="L52" i="59" s="1"/>
  <c r="D46" i="35"/>
  <c r="AF46" i="35"/>
  <c r="V48" i="35"/>
  <c r="H12" i="32"/>
  <c r="N9" i="26"/>
  <c r="N21" i="26"/>
  <c r="N17" i="26"/>
  <c r="N9" i="49"/>
  <c r="M8" i="9"/>
  <c r="M20" i="63"/>
  <c r="M13" i="63"/>
  <c r="M20" i="66"/>
  <c r="BE20" i="36"/>
  <c r="BE17" i="36"/>
  <c r="M52" i="7"/>
  <c r="C12" i="35"/>
  <c r="M12" i="35" s="1"/>
  <c r="AE12" i="35"/>
  <c r="L32" i="56"/>
  <c r="M13" i="8"/>
  <c r="D11" i="35"/>
  <c r="N11" i="35" s="1"/>
  <c r="AF11" i="35"/>
  <c r="D48" i="45"/>
  <c r="N46" i="45"/>
  <c r="L33" i="48"/>
  <c r="C47" i="32"/>
  <c r="M47" i="32" s="1"/>
  <c r="AE47" i="32"/>
  <c r="N17" i="69"/>
  <c r="BE12" i="33"/>
  <c r="M17" i="69"/>
  <c r="N9" i="8"/>
  <c r="B33" i="38"/>
  <c r="AD33" i="38"/>
  <c r="C9" i="38"/>
  <c r="M9" i="38" s="1"/>
  <c r="AE9" i="38"/>
  <c r="C9" i="32"/>
  <c r="M9" i="32" s="1"/>
  <c r="AE9" i="32"/>
  <c r="N22" i="60"/>
  <c r="N9" i="60"/>
  <c r="H28" i="52"/>
  <c r="M27" i="52"/>
  <c r="M11" i="52"/>
  <c r="N13" i="46"/>
  <c r="N22" i="46"/>
  <c r="M13" i="57"/>
  <c r="H48" i="62"/>
  <c r="B51" i="38"/>
  <c r="AD51" i="38"/>
  <c r="N8" i="70"/>
  <c r="W17" i="70"/>
  <c r="W12" i="70"/>
  <c r="W20" i="70"/>
  <c r="W28" i="70"/>
  <c r="W51" i="70"/>
  <c r="W41" i="70"/>
  <c r="W63" i="70"/>
  <c r="W61" i="70"/>
  <c r="W26" i="70"/>
  <c r="W13" i="70"/>
  <c r="W24" i="70"/>
  <c r="W29" i="70"/>
  <c r="W54" i="70"/>
  <c r="W37" i="70"/>
  <c r="W9" i="70"/>
  <c r="W18" i="70"/>
  <c r="W25" i="70"/>
  <c r="W42" i="70"/>
  <c r="W55" i="70"/>
  <c r="W10" i="70"/>
  <c r="W11" i="70"/>
  <c r="W19" i="70"/>
  <c r="W27" i="70"/>
  <c r="W50" i="70"/>
  <c r="W36" i="70"/>
  <c r="W62" i="70"/>
  <c r="W59" i="70"/>
  <c r="N8" i="53"/>
  <c r="W24" i="53"/>
  <c r="W20" i="53"/>
  <c r="W29" i="53"/>
  <c r="W17" i="53"/>
  <c r="W19" i="53"/>
  <c r="W27" i="53"/>
  <c r="W9" i="53"/>
  <c r="W10" i="53"/>
  <c r="W12" i="53"/>
  <c r="W42" i="53"/>
  <c r="W25" i="53"/>
  <c r="W13" i="53"/>
  <c r="W26" i="53"/>
  <c r="W28" i="53"/>
  <c r="W18" i="53"/>
  <c r="W51" i="53"/>
  <c r="W36" i="53"/>
  <c r="W63" i="53"/>
  <c r="W61" i="53"/>
  <c r="W50" i="53"/>
  <c r="W37" i="53"/>
  <c r="W11" i="53"/>
  <c r="W55" i="53"/>
  <c r="W59" i="53"/>
  <c r="W62" i="53"/>
  <c r="W41" i="53"/>
  <c r="W54" i="53"/>
  <c r="N8" i="47"/>
  <c r="W24" i="47"/>
  <c r="W25" i="47"/>
  <c r="W20" i="47"/>
  <c r="W29" i="47"/>
  <c r="W26" i="47"/>
  <c r="W17" i="47"/>
  <c r="W28" i="47"/>
  <c r="W19" i="47"/>
  <c r="W42" i="47"/>
  <c r="W11" i="47"/>
  <c r="W9" i="47"/>
  <c r="W13" i="47"/>
  <c r="W10" i="47"/>
  <c r="W12" i="47"/>
  <c r="W54" i="47"/>
  <c r="W50" i="47"/>
  <c r="W61" i="47"/>
  <c r="W41" i="47"/>
  <c r="W18" i="47"/>
  <c r="W55" i="47"/>
  <c r="W27" i="47"/>
  <c r="W51" i="47"/>
  <c r="W62" i="47"/>
  <c r="W36" i="47"/>
  <c r="W37" i="47"/>
  <c r="W59" i="47"/>
  <c r="W63" i="47"/>
  <c r="N8" i="24"/>
  <c r="W61" i="24"/>
  <c r="W51" i="24"/>
  <c r="W25" i="24"/>
  <c r="W13" i="24"/>
  <c r="W19" i="24"/>
  <c r="W18" i="24"/>
  <c r="W20" i="24"/>
  <c r="W29" i="24"/>
  <c r="W10" i="24"/>
  <c r="W9" i="24"/>
  <c r="W17" i="24"/>
  <c r="W28" i="24"/>
  <c r="W11" i="24"/>
  <c r="W50" i="24"/>
  <c r="W24" i="24"/>
  <c r="W12" i="24"/>
  <c r="W37" i="24"/>
  <c r="W63" i="24"/>
  <c r="W62" i="24"/>
  <c r="W42" i="24"/>
  <c r="W54" i="24"/>
  <c r="W55" i="24"/>
  <c r="W36" i="24"/>
  <c r="W26" i="24"/>
  <c r="W41" i="24"/>
  <c r="W27" i="24"/>
  <c r="W59" i="24"/>
  <c r="M8" i="30"/>
  <c r="V25" i="30"/>
  <c r="V13" i="30"/>
  <c r="V42" i="30"/>
  <c r="V11" i="30"/>
  <c r="V29" i="30"/>
  <c r="V10" i="30"/>
  <c r="V17" i="30"/>
  <c r="V18" i="30"/>
  <c r="V24" i="30"/>
  <c r="V26" i="30"/>
  <c r="V12" i="30"/>
  <c r="V19" i="30"/>
  <c r="V9" i="30"/>
  <c r="V20" i="30"/>
  <c r="V28" i="30"/>
  <c r="V27" i="30"/>
  <c r="V51" i="30"/>
  <c r="V61" i="30"/>
  <c r="V50" i="30"/>
  <c r="V54" i="30"/>
  <c r="V55" i="30"/>
  <c r="V36" i="30"/>
  <c r="V41" i="30"/>
  <c r="V37" i="30"/>
  <c r="V62" i="30"/>
  <c r="V63" i="30"/>
  <c r="V59" i="30"/>
  <c r="AN9" i="37"/>
  <c r="AN29" i="37"/>
  <c r="AN42" i="37"/>
  <c r="AN10" i="37"/>
  <c r="AN28" i="37"/>
  <c r="AN19" i="37"/>
  <c r="AN27" i="37"/>
  <c r="AN51" i="37"/>
  <c r="AN24" i="37"/>
  <c r="AN25" i="37"/>
  <c r="AN20" i="37"/>
  <c r="AN13" i="37"/>
  <c r="AN26" i="37"/>
  <c r="AN17" i="37"/>
  <c r="AN12" i="37"/>
  <c r="AN18" i="37"/>
  <c r="AN11" i="37"/>
  <c r="AN55" i="37"/>
  <c r="AN37" i="37"/>
  <c r="AN61" i="37"/>
  <c r="AN54" i="37"/>
  <c r="AN36" i="37"/>
  <c r="AN50" i="37"/>
  <c r="AN62" i="37"/>
  <c r="AN41" i="37"/>
  <c r="AN63" i="37"/>
  <c r="AN59" i="37"/>
  <c r="U11" i="53"/>
  <c r="U10" i="53"/>
  <c r="U36" i="53"/>
  <c r="U26" i="53"/>
  <c r="U17" i="53"/>
  <c r="U9" i="53"/>
  <c r="U19" i="53"/>
  <c r="U27" i="53"/>
  <c r="U41" i="53"/>
  <c r="U18" i="53"/>
  <c r="U54" i="53"/>
  <c r="U51" i="53"/>
  <c r="U50" i="53"/>
  <c r="U42" i="53"/>
  <c r="U25" i="53"/>
  <c r="U37" i="53"/>
  <c r="U13" i="53"/>
  <c r="U24" i="53"/>
  <c r="U29" i="53"/>
  <c r="U55" i="53"/>
  <c r="U12" i="53"/>
  <c r="U28" i="53"/>
  <c r="U20" i="53"/>
  <c r="U62" i="53"/>
  <c r="U63" i="53"/>
  <c r="U59" i="53"/>
  <c r="U61" i="53"/>
  <c r="BD9" i="33"/>
  <c r="N21" i="52"/>
  <c r="I28" i="66"/>
  <c r="N27" i="66"/>
  <c r="N20" i="66"/>
  <c r="M20" i="49"/>
  <c r="M18" i="49"/>
  <c r="D10" i="35"/>
  <c r="V14" i="35"/>
  <c r="V57" i="35"/>
  <c r="AF10" i="35"/>
  <c r="M20" i="23"/>
  <c r="M12" i="23"/>
  <c r="N11" i="57"/>
  <c r="N9" i="57"/>
  <c r="N13" i="23"/>
  <c r="N21" i="23"/>
  <c r="H28" i="60"/>
  <c r="M27" i="60"/>
  <c r="M22" i="60"/>
  <c r="BC32" i="35"/>
  <c r="AA14" i="35"/>
  <c r="D46" i="32"/>
  <c r="V48" i="32"/>
  <c r="AF46" i="32"/>
  <c r="H46" i="38"/>
  <c r="Z48" i="38"/>
  <c r="H10" i="32"/>
  <c r="H28" i="29"/>
  <c r="M27" i="29"/>
  <c r="M21" i="29"/>
  <c r="N13" i="29"/>
  <c r="N18" i="29"/>
  <c r="L33" i="59"/>
  <c r="J11" i="42"/>
  <c r="AA19" i="32"/>
  <c r="M21" i="26"/>
  <c r="N18" i="63"/>
  <c r="AU48" i="32"/>
  <c r="BE46" i="32"/>
  <c r="M46" i="42"/>
  <c r="C48" i="42"/>
  <c r="N17" i="43"/>
  <c r="I26" i="36"/>
  <c r="I8" i="36"/>
  <c r="BC33" i="35"/>
  <c r="N13" i="8"/>
  <c r="M11" i="8"/>
  <c r="D14" i="25"/>
  <c r="D57" i="25"/>
  <c r="N10" i="25"/>
  <c r="D12" i="32"/>
  <c r="N12" i="32" s="1"/>
  <c r="AF12" i="32"/>
  <c r="N12" i="26"/>
  <c r="N20" i="26"/>
  <c r="N22" i="49"/>
  <c r="H28" i="9"/>
  <c r="M12" i="66"/>
  <c r="M22" i="66"/>
  <c r="BE56" i="36"/>
  <c r="H12" i="35"/>
  <c r="N12" i="8"/>
  <c r="I11" i="35"/>
  <c r="D12" i="38"/>
  <c r="N12" i="38" s="1"/>
  <c r="AF12" i="38"/>
  <c r="H47" i="32"/>
  <c r="M21" i="43"/>
  <c r="M12" i="43"/>
  <c r="N9" i="69"/>
  <c r="M21" i="69"/>
  <c r="M9" i="69"/>
  <c r="BC51" i="35"/>
  <c r="H9" i="38"/>
  <c r="N11" i="60"/>
  <c r="N17" i="60"/>
  <c r="BD22" i="36"/>
  <c r="BD13" i="36"/>
  <c r="N9" i="46"/>
  <c r="N18" i="46"/>
  <c r="M18" i="57"/>
  <c r="L32" i="22"/>
  <c r="C14" i="51"/>
  <c r="C57" i="51"/>
  <c r="M10" i="51"/>
  <c r="C21" i="5"/>
  <c r="M19" i="5"/>
  <c r="C14" i="28"/>
  <c r="C57" i="28"/>
  <c r="M10" i="28"/>
  <c r="D9" i="32"/>
  <c r="N9" i="32" s="1"/>
  <c r="AF9" i="32"/>
  <c r="N8" i="61"/>
  <c r="W13" i="61"/>
  <c r="W10" i="61"/>
  <c r="W12" i="61"/>
  <c r="W9" i="61"/>
  <c r="W55" i="61"/>
  <c r="W25" i="61"/>
  <c r="W20" i="61"/>
  <c r="W29" i="61"/>
  <c r="W26" i="61"/>
  <c r="W17" i="61"/>
  <c r="W28" i="61"/>
  <c r="W19" i="61"/>
  <c r="W42" i="61"/>
  <c r="W27" i="61"/>
  <c r="W11" i="61"/>
  <c r="W24" i="61"/>
  <c r="W41" i="61"/>
  <c r="W50" i="61"/>
  <c r="W51" i="61"/>
  <c r="W61" i="61"/>
  <c r="W18" i="61"/>
  <c r="W54" i="61"/>
  <c r="W37" i="61"/>
  <c r="W63" i="61"/>
  <c r="W62" i="61"/>
  <c r="W59" i="61"/>
  <c r="W36" i="61"/>
  <c r="M8" i="67"/>
  <c r="V24" i="67"/>
  <c r="V36" i="67"/>
  <c r="V20" i="67"/>
  <c r="V29" i="67"/>
  <c r="V17" i="67"/>
  <c r="V19" i="67"/>
  <c r="V18" i="67"/>
  <c r="V61" i="67"/>
  <c r="V54" i="67"/>
  <c r="V41" i="67"/>
  <c r="V62" i="67"/>
  <c r="V27" i="67"/>
  <c r="V37" i="67"/>
  <c r="V9" i="67"/>
  <c r="V10" i="67"/>
  <c r="V12" i="67"/>
  <c r="V42" i="67"/>
  <c r="V50" i="67"/>
  <c r="V51" i="67"/>
  <c r="V55" i="67"/>
  <c r="V11" i="67"/>
  <c r="V63" i="67"/>
  <c r="V25" i="67"/>
  <c r="V13" i="67"/>
  <c r="V26" i="67"/>
  <c r="V28" i="67"/>
  <c r="V59" i="67"/>
  <c r="V61" i="10"/>
  <c r="V25" i="10"/>
  <c r="V13" i="10"/>
  <c r="V42" i="10"/>
  <c r="V11" i="10"/>
  <c r="V29" i="10"/>
  <c r="V10" i="10"/>
  <c r="V17" i="10"/>
  <c r="V18" i="10"/>
  <c r="V50" i="10"/>
  <c r="V9" i="10"/>
  <c r="V20" i="10"/>
  <c r="V28" i="10"/>
  <c r="V27" i="10"/>
  <c r="V51" i="10"/>
  <c r="V41" i="10"/>
  <c r="V26" i="10"/>
  <c r="V54" i="10"/>
  <c r="V24" i="10"/>
  <c r="V12" i="10"/>
  <c r="V55" i="10"/>
  <c r="V19" i="10"/>
  <c r="V36" i="10"/>
  <c r="V62" i="10"/>
  <c r="V63" i="10"/>
  <c r="V37" i="10"/>
  <c r="V59" i="10"/>
  <c r="M8" i="24"/>
  <c r="V25" i="24"/>
  <c r="V13" i="24"/>
  <c r="V19" i="24"/>
  <c r="V18" i="24"/>
  <c r="V20" i="24"/>
  <c r="V29" i="24"/>
  <c r="V10" i="24"/>
  <c r="V24" i="24"/>
  <c r="V42" i="24"/>
  <c r="V26" i="24"/>
  <c r="V12" i="24"/>
  <c r="V27" i="24"/>
  <c r="V9" i="24"/>
  <c r="V17" i="24"/>
  <c r="V28" i="24"/>
  <c r="V11" i="24"/>
  <c r="V51" i="24"/>
  <c r="V61" i="24"/>
  <c r="V36" i="24"/>
  <c r="V50" i="24"/>
  <c r="V41" i="24"/>
  <c r="V63" i="24"/>
  <c r="V54" i="24"/>
  <c r="V55" i="24"/>
  <c r="V37" i="24"/>
  <c r="V62" i="24"/>
  <c r="V59" i="24"/>
  <c r="AN9" i="34"/>
  <c r="AN20" i="34"/>
  <c r="AN29" i="34"/>
  <c r="AN10" i="34"/>
  <c r="AN17" i="34"/>
  <c r="AN28" i="34"/>
  <c r="AN11" i="34"/>
  <c r="AN27" i="34"/>
  <c r="AN50" i="34"/>
  <c r="AN61" i="34"/>
  <c r="AN24" i="34"/>
  <c r="AN25" i="34"/>
  <c r="AN13" i="34"/>
  <c r="AN42" i="34"/>
  <c r="AN26" i="34"/>
  <c r="AN12" i="34"/>
  <c r="AN19" i="34"/>
  <c r="AN18" i="34"/>
  <c r="AN54" i="34"/>
  <c r="AN55" i="34"/>
  <c r="AN51" i="34"/>
  <c r="AN41" i="34"/>
  <c r="AN37" i="34"/>
  <c r="AN36" i="34"/>
  <c r="AN63" i="34"/>
  <c r="AN62" i="34"/>
  <c r="AN59" i="34"/>
  <c r="U10" i="30"/>
  <c r="U36" i="30"/>
  <c r="U26" i="30"/>
  <c r="U17" i="30"/>
  <c r="U11" i="30"/>
  <c r="U9" i="30"/>
  <c r="U41" i="30"/>
  <c r="U12" i="30"/>
  <c r="U51" i="30"/>
  <c r="U27" i="30"/>
  <c r="U50" i="30"/>
  <c r="U18" i="30"/>
  <c r="U25" i="30"/>
  <c r="U37" i="30"/>
  <c r="U13" i="30"/>
  <c r="U24" i="30"/>
  <c r="U29" i="30"/>
  <c r="U55" i="30"/>
  <c r="U20" i="30"/>
  <c r="U28" i="30"/>
  <c r="U42" i="30"/>
  <c r="U19" i="30"/>
  <c r="U54" i="30"/>
  <c r="U62" i="30"/>
  <c r="U63" i="30"/>
  <c r="U61" i="30"/>
  <c r="U59" i="30"/>
  <c r="U10" i="61"/>
  <c r="U9" i="61"/>
  <c r="U41" i="61"/>
  <c r="U36" i="61"/>
  <c r="U26" i="61"/>
  <c r="U11" i="61"/>
  <c r="U17" i="61"/>
  <c r="U13" i="61"/>
  <c r="U24" i="61"/>
  <c r="U29" i="61"/>
  <c r="U42" i="61"/>
  <c r="U55" i="61"/>
  <c r="U12" i="61"/>
  <c r="U20" i="61"/>
  <c r="U28" i="61"/>
  <c r="U19" i="61"/>
  <c r="U54" i="61"/>
  <c r="U27" i="61"/>
  <c r="U51" i="61"/>
  <c r="U18" i="61"/>
  <c r="U50" i="61"/>
  <c r="U25" i="61"/>
  <c r="U37" i="61"/>
  <c r="U63" i="61"/>
  <c r="U61" i="61"/>
  <c r="U62" i="61"/>
  <c r="U59" i="61"/>
  <c r="AY28" i="33"/>
  <c r="BD27" i="33"/>
  <c r="BD56" i="33"/>
  <c r="BD12" i="39"/>
  <c r="N11" i="52"/>
  <c r="N17" i="66"/>
  <c r="N56" i="66"/>
  <c r="M17" i="49"/>
  <c r="C14" i="68"/>
  <c r="C57" i="68"/>
  <c r="M10" i="68"/>
  <c r="M9" i="8"/>
  <c r="D14" i="59"/>
  <c r="D57" i="59"/>
  <c r="N10" i="59"/>
  <c r="M56" i="23"/>
  <c r="N56" i="57"/>
  <c r="N20" i="57"/>
  <c r="N22" i="23"/>
  <c r="M9" i="60"/>
  <c r="M18" i="60"/>
  <c r="L33" i="28"/>
  <c r="D32" i="7"/>
  <c r="N14" i="7"/>
  <c r="H48" i="8"/>
  <c r="D14" i="48"/>
  <c r="D57" i="48"/>
  <c r="N10" i="48"/>
  <c r="C46" i="38"/>
  <c r="AE46" i="38"/>
  <c r="U48" i="38"/>
  <c r="C10" i="32"/>
  <c r="U14" i="32"/>
  <c r="U57" i="32"/>
  <c r="AE10" i="32"/>
  <c r="N22" i="29"/>
  <c r="E47" i="25"/>
  <c r="O47" i="25" s="1"/>
  <c r="L47" i="25"/>
  <c r="C48" i="51"/>
  <c r="M46" i="51"/>
  <c r="D48" i="48"/>
  <c r="N46" i="48"/>
  <c r="M22" i="26"/>
  <c r="N20" i="63"/>
  <c r="N13" i="63"/>
  <c r="I8" i="73"/>
  <c r="D48" i="28"/>
  <c r="N46" i="28"/>
  <c r="N56" i="43"/>
  <c r="N20" i="43"/>
  <c r="M20" i="46"/>
  <c r="M11" i="46"/>
  <c r="J11" i="65"/>
  <c r="N18" i="26"/>
  <c r="N18" i="49"/>
  <c r="H28" i="63"/>
  <c r="M27" i="63"/>
  <c r="M56" i="63"/>
  <c r="M13" i="66"/>
  <c r="M18" i="66"/>
  <c r="BE12" i="36"/>
  <c r="L50" i="65"/>
  <c r="B52" i="65"/>
  <c r="L52" i="65" s="1"/>
  <c r="D13" i="35"/>
  <c r="N13" i="35" s="1"/>
  <c r="AF13" i="35"/>
  <c r="C48" i="48"/>
  <c r="M46" i="48"/>
  <c r="D14" i="65"/>
  <c r="D57" i="65"/>
  <c r="N10" i="65"/>
  <c r="N56" i="69"/>
  <c r="N18" i="69"/>
  <c r="BE9" i="33"/>
  <c r="BE13" i="33"/>
  <c r="BE22" i="33"/>
  <c r="M18" i="69"/>
  <c r="M13" i="69"/>
  <c r="L32" i="28"/>
  <c r="N18" i="60"/>
  <c r="M18" i="52"/>
  <c r="M21" i="52"/>
  <c r="BD18" i="36"/>
  <c r="BD9" i="36"/>
  <c r="N20" i="46"/>
  <c r="N17" i="46"/>
  <c r="M20" i="57"/>
  <c r="M21" i="57"/>
  <c r="C14" i="65"/>
  <c r="C57" i="65"/>
  <c r="M10" i="65"/>
  <c r="BC51" i="38"/>
  <c r="H48" i="68"/>
  <c r="C8" i="73"/>
  <c r="M8" i="73" s="1"/>
  <c r="C28" i="6"/>
  <c r="M26" i="6"/>
  <c r="C18" i="38"/>
  <c r="M18" i="38" s="1"/>
  <c r="AE18" i="38"/>
  <c r="L33" i="62"/>
  <c r="N8" i="67"/>
  <c r="W25" i="67"/>
  <c r="W13" i="67"/>
  <c r="W26" i="67"/>
  <c r="W28" i="67"/>
  <c r="W37" i="67"/>
  <c r="W62" i="67"/>
  <c r="W20" i="67"/>
  <c r="W29" i="67"/>
  <c r="W17" i="67"/>
  <c r="W19" i="67"/>
  <c r="W18" i="67"/>
  <c r="W61" i="67"/>
  <c r="W54" i="67"/>
  <c r="W27" i="67"/>
  <c r="W36" i="67"/>
  <c r="W9" i="67"/>
  <c r="W10" i="67"/>
  <c r="W12" i="67"/>
  <c r="W42" i="67"/>
  <c r="W50" i="67"/>
  <c r="W51" i="67"/>
  <c r="W55" i="67"/>
  <c r="W11" i="67"/>
  <c r="W41" i="67"/>
  <c r="W24" i="67"/>
  <c r="W63" i="67"/>
  <c r="W59" i="67"/>
  <c r="M8" i="27"/>
  <c r="V24" i="27"/>
  <c r="V26" i="27"/>
  <c r="V17" i="27"/>
  <c r="V12" i="27"/>
  <c r="V9" i="27"/>
  <c r="V28" i="27"/>
  <c r="V19" i="27"/>
  <c r="V18" i="27"/>
  <c r="V25" i="27"/>
  <c r="V20" i="27"/>
  <c r="V13" i="27"/>
  <c r="V29" i="27"/>
  <c r="V42" i="27"/>
  <c r="V10" i="27"/>
  <c r="V51" i="27"/>
  <c r="V11" i="27"/>
  <c r="V61" i="27"/>
  <c r="V36" i="27"/>
  <c r="V63" i="27"/>
  <c r="V27" i="27"/>
  <c r="V62" i="27"/>
  <c r="V50" i="27"/>
  <c r="V37" i="27"/>
  <c r="V54" i="27"/>
  <c r="V55" i="27"/>
  <c r="V41" i="27"/>
  <c r="V59" i="27"/>
  <c r="M8" i="58"/>
  <c r="V27" i="58"/>
  <c r="V24" i="58"/>
  <c r="V37" i="58"/>
  <c r="V62" i="58"/>
  <c r="V11" i="58"/>
  <c r="V9" i="58"/>
  <c r="V29" i="58"/>
  <c r="V26" i="58"/>
  <c r="V28" i="58"/>
  <c r="V18" i="58"/>
  <c r="V55" i="58"/>
  <c r="V36" i="58"/>
  <c r="V25" i="58"/>
  <c r="V20" i="58"/>
  <c r="V17" i="58"/>
  <c r="V19" i="58"/>
  <c r="V42" i="58"/>
  <c r="V41" i="58"/>
  <c r="V12" i="58"/>
  <c r="V59" i="58"/>
  <c r="V54" i="58"/>
  <c r="V63" i="58"/>
  <c r="V50" i="58"/>
  <c r="V61" i="58"/>
  <c r="V13" i="58"/>
  <c r="V10" i="58"/>
  <c r="V51" i="58"/>
  <c r="W9" i="10"/>
  <c r="W20" i="10"/>
  <c r="W28" i="10"/>
  <c r="W27" i="10"/>
  <c r="W50" i="10"/>
  <c r="W61" i="10"/>
  <c r="W51" i="10"/>
  <c r="W25" i="10"/>
  <c r="W13" i="10"/>
  <c r="W42" i="10"/>
  <c r="W11" i="10"/>
  <c r="W29" i="10"/>
  <c r="W10" i="10"/>
  <c r="W17" i="10"/>
  <c r="W24" i="10"/>
  <c r="W26" i="10"/>
  <c r="W12" i="10"/>
  <c r="W19" i="10"/>
  <c r="W37" i="10"/>
  <c r="W18" i="10"/>
  <c r="W36" i="10"/>
  <c r="W54" i="10"/>
  <c r="W41" i="10"/>
  <c r="W62" i="10"/>
  <c r="W63" i="10"/>
  <c r="W55" i="10"/>
  <c r="W59" i="10"/>
  <c r="M8" i="50"/>
  <c r="V9" i="50"/>
  <c r="V20" i="50"/>
  <c r="V13" i="50"/>
  <c r="V10" i="50"/>
  <c r="V17" i="50"/>
  <c r="V12" i="50"/>
  <c r="V19" i="50"/>
  <c r="V42" i="50"/>
  <c r="V11" i="50"/>
  <c r="V24" i="50"/>
  <c r="V25" i="50"/>
  <c r="V29" i="50"/>
  <c r="V26" i="50"/>
  <c r="V28" i="50"/>
  <c r="V27" i="50"/>
  <c r="V50" i="50"/>
  <c r="V61" i="50"/>
  <c r="V54" i="50"/>
  <c r="V55" i="50"/>
  <c r="V41" i="50"/>
  <c r="V51" i="50"/>
  <c r="V18" i="50"/>
  <c r="V37" i="50"/>
  <c r="V62" i="50"/>
  <c r="V36" i="50"/>
  <c r="V63" i="50"/>
  <c r="V59" i="50"/>
  <c r="BL17" i="40"/>
  <c r="BL11" i="40"/>
  <c r="BL9" i="40"/>
  <c r="BL41" i="40"/>
  <c r="BL12" i="40"/>
  <c r="BL10" i="40"/>
  <c r="BL36" i="40"/>
  <c r="BL18" i="40"/>
  <c r="BL25" i="40"/>
  <c r="BL37" i="40"/>
  <c r="BL13" i="40"/>
  <c r="BL24" i="40"/>
  <c r="BL29" i="40"/>
  <c r="BL55" i="40"/>
  <c r="BL20" i="40"/>
  <c r="BL28" i="40"/>
  <c r="BL42" i="40"/>
  <c r="BL19" i="40"/>
  <c r="BL26" i="40"/>
  <c r="BL54" i="40"/>
  <c r="BL51" i="40"/>
  <c r="BL27" i="40"/>
  <c r="BL50" i="40"/>
  <c r="BL62" i="40"/>
  <c r="BL61" i="40"/>
  <c r="BL63" i="40"/>
  <c r="BL59" i="40"/>
  <c r="U10" i="70"/>
  <c r="U26" i="70"/>
  <c r="U17" i="70"/>
  <c r="U9" i="70"/>
  <c r="U11" i="70"/>
  <c r="U41" i="70"/>
  <c r="U50" i="70"/>
  <c r="U25" i="70"/>
  <c r="U27" i="70"/>
  <c r="U37" i="70"/>
  <c r="U13" i="70"/>
  <c r="U18" i="70"/>
  <c r="U24" i="70"/>
  <c r="U29" i="70"/>
  <c r="U55" i="70"/>
  <c r="U12" i="70"/>
  <c r="U20" i="70"/>
  <c r="U28" i="70"/>
  <c r="U19" i="70"/>
  <c r="U42" i="70"/>
  <c r="U54" i="70"/>
  <c r="U36" i="70"/>
  <c r="U51" i="70"/>
  <c r="U62" i="70"/>
  <c r="U63" i="70"/>
  <c r="U61" i="70"/>
  <c r="U59" i="70"/>
  <c r="BD21" i="33"/>
  <c r="BD11" i="33"/>
  <c r="BD20" i="33"/>
  <c r="H8" i="33"/>
  <c r="BD22" i="39"/>
  <c r="N20" i="52"/>
  <c r="N22" i="52"/>
  <c r="N21" i="66"/>
  <c r="N18" i="66"/>
  <c r="M11" i="49"/>
  <c r="E47" i="22"/>
  <c r="L47" i="22"/>
  <c r="L32" i="45"/>
  <c r="C11" i="35"/>
  <c r="M11" i="35" s="1"/>
  <c r="AE11" i="35"/>
  <c r="L51" i="42"/>
  <c r="C48" i="45"/>
  <c r="M46" i="45"/>
  <c r="H28" i="23"/>
  <c r="M27" i="23"/>
  <c r="M9" i="23"/>
  <c r="N17" i="57"/>
  <c r="N17" i="23"/>
  <c r="N18" i="23"/>
  <c r="M12" i="60"/>
  <c r="M17" i="60"/>
  <c r="BC51" i="32"/>
  <c r="BD46" i="32"/>
  <c r="AT48" i="32"/>
  <c r="C9" i="35"/>
  <c r="M9" i="35" s="1"/>
  <c r="AE9" i="35"/>
  <c r="N18" i="8"/>
  <c r="B32" i="32"/>
  <c r="AD32" i="32"/>
  <c r="C48" i="8"/>
  <c r="M46" i="8"/>
  <c r="AA19" i="35"/>
  <c r="D10" i="32"/>
  <c r="V14" i="32"/>
  <c r="V57" i="32"/>
  <c r="AF10" i="32"/>
  <c r="D14" i="62"/>
  <c r="D57" i="62"/>
  <c r="N10" i="62"/>
  <c r="C8" i="39"/>
  <c r="M8" i="39" s="1"/>
  <c r="AE8" i="39"/>
  <c r="M22" i="29"/>
  <c r="M18" i="29"/>
  <c r="N17" i="29"/>
  <c r="N12" i="29"/>
  <c r="L51" i="65"/>
  <c r="J11" i="56"/>
  <c r="J11" i="62"/>
  <c r="M18" i="26"/>
  <c r="M17" i="26"/>
  <c r="N9" i="63"/>
  <c r="L33" i="22"/>
  <c r="I14" i="8"/>
  <c r="I21" i="8" s="1"/>
  <c r="D14" i="45"/>
  <c r="D57" i="45"/>
  <c r="N10" i="45"/>
  <c r="I28" i="43"/>
  <c r="N27" i="43"/>
  <c r="BE12" i="39"/>
  <c r="BE20" i="39"/>
  <c r="BE22" i="39"/>
  <c r="M12" i="46"/>
  <c r="M21" i="46"/>
  <c r="J11" i="28"/>
  <c r="D11" i="32"/>
  <c r="N11" i="32" s="1"/>
  <c r="AF11" i="32"/>
  <c r="N13" i="26"/>
  <c r="N20" i="49"/>
  <c r="N17" i="49"/>
  <c r="M21" i="63"/>
  <c r="M11" i="63"/>
  <c r="M56" i="66"/>
  <c r="M17" i="66"/>
  <c r="BE21" i="36"/>
  <c r="L32" i="42"/>
  <c r="C14" i="56"/>
  <c r="C57" i="56"/>
  <c r="M10" i="56"/>
  <c r="C14" i="8"/>
  <c r="C57" i="8"/>
  <c r="M10" i="8"/>
  <c r="I13" i="35"/>
  <c r="AU14" i="32"/>
  <c r="AU57" i="32"/>
  <c r="BE10" i="32"/>
  <c r="AA14" i="32"/>
  <c r="M22" i="43"/>
  <c r="M13" i="43"/>
  <c r="D8" i="39"/>
  <c r="N8" i="39" s="1"/>
  <c r="AF8" i="39"/>
  <c r="I28" i="69"/>
  <c r="N27" i="69"/>
  <c r="N11" i="69"/>
  <c r="I28" i="9"/>
  <c r="BE18" i="33"/>
  <c r="AU14" i="38"/>
  <c r="AU57" i="38"/>
  <c r="BE10" i="38"/>
  <c r="I28" i="60"/>
  <c r="N27" i="60"/>
  <c r="M22" i="52"/>
  <c r="M20" i="52"/>
  <c r="BD17" i="36"/>
  <c r="I28" i="46"/>
  <c r="N27" i="46"/>
  <c r="M22" i="57"/>
  <c r="C14" i="62"/>
  <c r="C57" i="62"/>
  <c r="M10" i="62"/>
  <c r="H46" i="35"/>
  <c r="Z48" i="35"/>
  <c r="B33" i="35"/>
  <c r="AD33" i="35"/>
  <c r="C48" i="68"/>
  <c r="M46" i="68"/>
  <c r="M8" i="61"/>
  <c r="V24" i="61"/>
  <c r="V25" i="61"/>
  <c r="V9" i="61"/>
  <c r="V55" i="61"/>
  <c r="V41" i="61"/>
  <c r="V63" i="61"/>
  <c r="V20" i="61"/>
  <c r="V29" i="61"/>
  <c r="V26" i="61"/>
  <c r="V17" i="61"/>
  <c r="V28" i="61"/>
  <c r="V19" i="61"/>
  <c r="V42" i="61"/>
  <c r="V27" i="61"/>
  <c r="V37" i="61"/>
  <c r="V62" i="61"/>
  <c r="V50" i="61"/>
  <c r="V51" i="61"/>
  <c r="V61" i="61"/>
  <c r="V18" i="61"/>
  <c r="V54" i="61"/>
  <c r="V36" i="61"/>
  <c r="V13" i="61"/>
  <c r="V10" i="61"/>
  <c r="V12" i="61"/>
  <c r="V59" i="61"/>
  <c r="V11" i="61"/>
  <c r="N8" i="27"/>
  <c r="W11" i="27"/>
  <c r="W61" i="27"/>
  <c r="W51" i="27"/>
  <c r="W24" i="27"/>
  <c r="W26" i="27"/>
  <c r="W17" i="27"/>
  <c r="W12" i="27"/>
  <c r="W9" i="27"/>
  <c r="W28" i="27"/>
  <c r="W19" i="27"/>
  <c r="W18" i="27"/>
  <c r="W27" i="27"/>
  <c r="W29" i="27"/>
  <c r="W42" i="27"/>
  <c r="W10" i="27"/>
  <c r="W50" i="27"/>
  <c r="W54" i="27"/>
  <c r="W55" i="27"/>
  <c r="W41" i="27"/>
  <c r="W25" i="27"/>
  <c r="W37" i="27"/>
  <c r="W13" i="27"/>
  <c r="W36" i="27"/>
  <c r="W20" i="27"/>
  <c r="W62" i="27"/>
  <c r="W63" i="27"/>
  <c r="W59" i="27"/>
  <c r="N8" i="50"/>
  <c r="W27" i="50"/>
  <c r="W9" i="50"/>
  <c r="W20" i="50"/>
  <c r="W13" i="50"/>
  <c r="W10" i="50"/>
  <c r="W17" i="50"/>
  <c r="W12" i="50"/>
  <c r="W19" i="50"/>
  <c r="W42" i="50"/>
  <c r="W11" i="50"/>
  <c r="W24" i="50"/>
  <c r="W25" i="50"/>
  <c r="W29" i="50"/>
  <c r="W26" i="50"/>
  <c r="W28" i="50"/>
  <c r="W50" i="50"/>
  <c r="W51" i="50"/>
  <c r="W18" i="50"/>
  <c r="W61" i="50"/>
  <c r="W36" i="50"/>
  <c r="W41" i="50"/>
  <c r="W62" i="50"/>
  <c r="W63" i="50"/>
  <c r="W37" i="50"/>
  <c r="W55" i="50"/>
  <c r="W54" i="50"/>
  <c r="W59" i="50"/>
  <c r="M8" i="44"/>
  <c r="V9" i="44"/>
  <c r="V13" i="44"/>
  <c r="V10" i="44"/>
  <c r="V12" i="44"/>
  <c r="V50" i="44"/>
  <c r="V51" i="44"/>
  <c r="V61" i="44"/>
  <c r="V24" i="44"/>
  <c r="V25" i="44"/>
  <c r="V29" i="44"/>
  <c r="V26" i="44"/>
  <c r="V28" i="44"/>
  <c r="V18" i="44"/>
  <c r="V27" i="44"/>
  <c r="V42" i="44"/>
  <c r="V36" i="44"/>
  <c r="V11" i="44"/>
  <c r="V54" i="44"/>
  <c r="V20" i="44"/>
  <c r="V19" i="44"/>
  <c r="V37" i="44"/>
  <c r="V55" i="44"/>
  <c r="V17" i="44"/>
  <c r="V41" i="44"/>
  <c r="V63" i="44"/>
  <c r="V62" i="44"/>
  <c r="V59" i="44"/>
  <c r="U10" i="47"/>
  <c r="U36" i="47"/>
  <c r="U26" i="47"/>
  <c r="U17" i="47"/>
  <c r="U9" i="47"/>
  <c r="U41" i="47"/>
  <c r="U11" i="47"/>
  <c r="U42" i="47"/>
  <c r="U51" i="47"/>
  <c r="U50" i="47"/>
  <c r="U25" i="47"/>
  <c r="U37" i="47"/>
  <c r="U13" i="47"/>
  <c r="U24" i="47"/>
  <c r="U27" i="47"/>
  <c r="U29" i="47"/>
  <c r="U55" i="47"/>
  <c r="U12" i="47"/>
  <c r="U18" i="47"/>
  <c r="U20" i="47"/>
  <c r="U28" i="47"/>
  <c r="U19" i="47"/>
  <c r="U54" i="47"/>
  <c r="U61" i="47"/>
  <c r="U62" i="47"/>
  <c r="U63" i="47"/>
  <c r="U59" i="47"/>
  <c r="U10" i="27"/>
  <c r="U26" i="27"/>
  <c r="U11" i="27"/>
  <c r="U17" i="27"/>
  <c r="U9" i="27"/>
  <c r="U41" i="27"/>
  <c r="U12" i="27"/>
  <c r="U18" i="27"/>
  <c r="U50" i="27"/>
  <c r="U25" i="27"/>
  <c r="U37" i="27"/>
  <c r="U13" i="27"/>
  <c r="U24" i="27"/>
  <c r="U29" i="27"/>
  <c r="U42" i="27"/>
  <c r="U55" i="27"/>
  <c r="U20" i="27"/>
  <c r="U28" i="27"/>
  <c r="U36" i="27"/>
  <c r="U19" i="27"/>
  <c r="U54" i="27"/>
  <c r="U51" i="27"/>
  <c r="U27" i="27"/>
  <c r="U63" i="27"/>
  <c r="U61" i="27"/>
  <c r="U62" i="27"/>
  <c r="U59" i="27"/>
  <c r="U10" i="50"/>
  <c r="U36" i="50"/>
  <c r="U26" i="50"/>
  <c r="U17" i="50"/>
  <c r="U9" i="50"/>
  <c r="U41" i="50"/>
  <c r="U54" i="50"/>
  <c r="U51" i="50"/>
  <c r="U42" i="50"/>
  <c r="U50" i="50"/>
  <c r="U11" i="50"/>
  <c r="U25" i="50"/>
  <c r="U37" i="50"/>
  <c r="U13" i="50"/>
  <c r="U24" i="50"/>
  <c r="U29" i="50"/>
  <c r="U55" i="50"/>
  <c r="U12" i="50"/>
  <c r="U20" i="50"/>
  <c r="U27" i="50"/>
  <c r="U28" i="50"/>
  <c r="U18" i="50"/>
  <c r="U19" i="50"/>
  <c r="U62" i="50"/>
  <c r="U63" i="50"/>
  <c r="U61" i="50"/>
  <c r="U59" i="50"/>
  <c r="BD18" i="39"/>
  <c r="N56" i="52"/>
  <c r="N18" i="52"/>
  <c r="M12" i="49"/>
  <c r="H11" i="35"/>
  <c r="B52" i="8"/>
  <c r="L52" i="8" s="1"/>
  <c r="L50" i="8"/>
  <c r="L33" i="42"/>
  <c r="D18" i="35"/>
  <c r="N18" i="35" s="1"/>
  <c r="AF18" i="35"/>
  <c r="C18" i="32"/>
  <c r="M18" i="32" s="1"/>
  <c r="AE18" i="32"/>
  <c r="H26" i="36"/>
  <c r="M22" i="23"/>
  <c r="M21" i="23"/>
  <c r="I28" i="57"/>
  <c r="N27" i="57"/>
  <c r="N11" i="23"/>
  <c r="M13" i="60"/>
  <c r="M11" i="60"/>
  <c r="M20" i="60"/>
  <c r="H9" i="35"/>
  <c r="L51" i="68"/>
  <c r="H8" i="39"/>
  <c r="M17" i="29"/>
  <c r="D28" i="6"/>
  <c r="N26" i="6"/>
  <c r="L33" i="65"/>
  <c r="L50" i="56"/>
  <c r="B52" i="56"/>
  <c r="L52" i="56" s="1"/>
  <c r="AT14" i="35"/>
  <c r="AT57" i="35"/>
  <c r="BD10" i="35"/>
  <c r="D46" i="38"/>
  <c r="AF46" i="38"/>
  <c r="V48" i="38"/>
  <c r="C13" i="32"/>
  <c r="M13" i="32" s="1"/>
  <c r="AE13" i="32"/>
  <c r="L50" i="62"/>
  <c r="B52" i="62"/>
  <c r="L52" i="62" s="1"/>
  <c r="H28" i="26"/>
  <c r="M27" i="26"/>
  <c r="I28" i="63"/>
  <c r="N27" i="63"/>
  <c r="J11" i="59"/>
  <c r="B32" i="38"/>
  <c r="AD32" i="38"/>
  <c r="M18" i="8"/>
  <c r="BE18" i="39"/>
  <c r="M13" i="46"/>
  <c r="M22" i="46"/>
  <c r="B51" i="35"/>
  <c r="AD51" i="35"/>
  <c r="AT48" i="38"/>
  <c r="BD46" i="38"/>
  <c r="I48" i="68"/>
  <c r="C12" i="38"/>
  <c r="M12" i="38" s="1"/>
  <c r="AE12" i="38"/>
  <c r="N56" i="26"/>
  <c r="N56" i="49"/>
  <c r="N11" i="49"/>
  <c r="M22" i="63"/>
  <c r="M9" i="66"/>
  <c r="M11" i="66"/>
  <c r="AZ28" i="36"/>
  <c r="BE27" i="36"/>
  <c r="M46" i="65"/>
  <c r="C48" i="65"/>
  <c r="C48" i="22"/>
  <c r="M46" i="22"/>
  <c r="B52" i="45"/>
  <c r="L52" i="45" s="1"/>
  <c r="L50" i="45"/>
  <c r="J11" i="8"/>
  <c r="BE46" i="35"/>
  <c r="AU48" i="35"/>
  <c r="H47" i="38"/>
  <c r="M18" i="43"/>
  <c r="M9" i="43"/>
  <c r="I26" i="39"/>
  <c r="I8" i="39"/>
  <c r="N20" i="69"/>
  <c r="BE20" i="33"/>
  <c r="BE17" i="33"/>
  <c r="M11" i="69"/>
  <c r="M56" i="69"/>
  <c r="C14" i="22"/>
  <c r="C57" i="22"/>
  <c r="M10" i="22"/>
  <c r="C18" i="35"/>
  <c r="M18" i="35" s="1"/>
  <c r="AE18" i="35"/>
  <c r="M12" i="8"/>
  <c r="C48" i="59"/>
  <c r="M46" i="59"/>
  <c r="C11" i="32"/>
  <c r="M11" i="32" s="1"/>
  <c r="AE11" i="32"/>
  <c r="N12" i="60"/>
  <c r="M9" i="52"/>
  <c r="M17" i="52"/>
  <c r="M56" i="52"/>
  <c r="BD11" i="36"/>
  <c r="BD56" i="36"/>
  <c r="BD20" i="36"/>
  <c r="N56" i="46"/>
  <c r="C46" i="35"/>
  <c r="AE46" i="35"/>
  <c r="U48" i="35"/>
  <c r="G11" i="32"/>
  <c r="AB11" i="32"/>
  <c r="L51" i="56"/>
  <c r="I48" i="35" l="1"/>
  <c r="H11" i="73"/>
  <c r="H48" i="35"/>
  <c r="Z21" i="32"/>
  <c r="H18" i="73"/>
  <c r="H19" i="73" s="1"/>
  <c r="I57" i="29"/>
  <c r="H56" i="39"/>
  <c r="I47" i="73"/>
  <c r="I18" i="73"/>
  <c r="I19" i="73" s="1"/>
  <c r="I57" i="60"/>
  <c r="BT22" i="33"/>
  <c r="H11" i="39"/>
  <c r="H10" i="33"/>
  <c r="I10" i="73"/>
  <c r="I56" i="39"/>
  <c r="AA21" i="38"/>
  <c r="AZ57" i="39"/>
  <c r="I14" i="32"/>
  <c r="I21" i="32" s="1"/>
  <c r="H57" i="66"/>
  <c r="J11" i="32"/>
  <c r="I27" i="39"/>
  <c r="I28" i="39" s="1"/>
  <c r="H57" i="43"/>
  <c r="C46" i="73"/>
  <c r="M46" i="73" s="1"/>
  <c r="H57" i="49"/>
  <c r="I12" i="73"/>
  <c r="H18" i="33"/>
  <c r="I11" i="73"/>
  <c r="I13" i="36"/>
  <c r="J11" i="43"/>
  <c r="I13" i="39"/>
  <c r="I48" i="32"/>
  <c r="Z21" i="38"/>
  <c r="H12" i="33"/>
  <c r="H20" i="33"/>
  <c r="I57" i="57"/>
  <c r="I9" i="33"/>
  <c r="I19" i="33"/>
  <c r="B50" i="73"/>
  <c r="L50" i="73" s="1"/>
  <c r="H14" i="43"/>
  <c r="H9" i="39"/>
  <c r="H22" i="33"/>
  <c r="I14" i="38"/>
  <c r="I21" i="38" s="1"/>
  <c r="AA21" i="32"/>
  <c r="BA11" i="39"/>
  <c r="H14" i="32"/>
  <c r="H21" i="32" s="1"/>
  <c r="H11" i="33"/>
  <c r="AY14" i="39"/>
  <c r="I18" i="33"/>
  <c r="I9" i="73"/>
  <c r="I57" i="23"/>
  <c r="Z21" i="35"/>
  <c r="I11" i="39"/>
  <c r="H13" i="73"/>
  <c r="H13" i="39"/>
  <c r="I13" i="33"/>
  <c r="I14" i="43"/>
  <c r="H14" i="29"/>
  <c r="H9" i="33"/>
  <c r="I9" i="39"/>
  <c r="I27" i="33"/>
  <c r="I28" i="33" s="1"/>
  <c r="J20" i="63"/>
  <c r="BT23" i="33"/>
  <c r="H14" i="26"/>
  <c r="I11" i="33"/>
  <c r="I14" i="46"/>
  <c r="H57" i="60"/>
  <c r="H57" i="63"/>
  <c r="H57" i="57"/>
  <c r="I14" i="60"/>
  <c r="H57" i="46"/>
  <c r="AZ57" i="33"/>
  <c r="H57" i="26"/>
  <c r="I14" i="63"/>
  <c r="H57" i="29"/>
  <c r="H56" i="33"/>
  <c r="H14" i="57"/>
  <c r="BU22" i="33"/>
  <c r="H26" i="75"/>
  <c r="I14" i="35"/>
  <c r="I21" i="35" s="1"/>
  <c r="I21" i="33"/>
  <c r="H14" i="38"/>
  <c r="H21" i="38" s="1"/>
  <c r="H14" i="52"/>
  <c r="I14" i="57"/>
  <c r="AA14" i="39"/>
  <c r="H10" i="73"/>
  <c r="H14" i="46"/>
  <c r="J11" i="29"/>
  <c r="Z14" i="39"/>
  <c r="H14" i="69"/>
  <c r="BU23" i="33"/>
  <c r="I57" i="66"/>
  <c r="I22" i="33"/>
  <c r="J20" i="46"/>
  <c r="H14" i="23"/>
  <c r="I57" i="63"/>
  <c r="H20" i="39"/>
  <c r="I10" i="33"/>
  <c r="I14" i="69"/>
  <c r="H23" i="66"/>
  <c r="H23" i="49"/>
  <c r="I14" i="49"/>
  <c r="H23" i="29"/>
  <c r="I56" i="33"/>
  <c r="C10" i="73"/>
  <c r="C14" i="73" s="1"/>
  <c r="AZ14" i="36"/>
  <c r="C12" i="73"/>
  <c r="M12" i="73" s="1"/>
  <c r="H14" i="35"/>
  <c r="H21" i="35" s="1"/>
  <c r="H14" i="66"/>
  <c r="I23" i="29"/>
  <c r="J11" i="60"/>
  <c r="I14" i="23"/>
  <c r="H13" i="33"/>
  <c r="H23" i="52"/>
  <c r="H14" i="60"/>
  <c r="AY14" i="33"/>
  <c r="B33" i="73"/>
  <c r="L33" i="73" s="1"/>
  <c r="I14" i="66"/>
  <c r="B32" i="73"/>
  <c r="L32" i="73" s="1"/>
  <c r="H47" i="73"/>
  <c r="I14" i="52"/>
  <c r="H14" i="49"/>
  <c r="I14" i="26"/>
  <c r="I14" i="29"/>
  <c r="H12" i="73"/>
  <c r="H14" i="63"/>
  <c r="I23" i="49"/>
  <c r="AY14" i="36"/>
  <c r="AZ14" i="33"/>
  <c r="AZ14" i="39"/>
  <c r="J11" i="26"/>
  <c r="I26" i="75"/>
  <c r="E56" i="23"/>
  <c r="O56" i="23" s="1"/>
  <c r="L56" i="23"/>
  <c r="L41" i="57"/>
  <c r="C23" i="46"/>
  <c r="M23" i="46" s="1"/>
  <c r="C67" i="46"/>
  <c r="M19" i="46"/>
  <c r="D9" i="33"/>
  <c r="N9" i="33" s="1"/>
  <c r="AF9" i="33"/>
  <c r="C56" i="39"/>
  <c r="M56" i="39" s="1"/>
  <c r="AE56" i="39"/>
  <c r="L59" i="52"/>
  <c r="B61" i="52"/>
  <c r="L61" i="52" s="1"/>
  <c r="C11" i="33"/>
  <c r="M11" i="33" s="1"/>
  <c r="AE11" i="33"/>
  <c r="AT23" i="33"/>
  <c r="BD23" i="33" s="1"/>
  <c r="AT67" i="33"/>
  <c r="BD19" i="33"/>
  <c r="M20" i="44"/>
  <c r="N19" i="50"/>
  <c r="N29" i="27"/>
  <c r="M51" i="61"/>
  <c r="M25" i="61"/>
  <c r="E56" i="29"/>
  <c r="O56" i="29" s="1"/>
  <c r="L56" i="29"/>
  <c r="C14" i="66"/>
  <c r="C66" i="66"/>
  <c r="M10" i="66"/>
  <c r="M22" i="9"/>
  <c r="I19" i="36"/>
  <c r="L41" i="49"/>
  <c r="H17" i="39"/>
  <c r="Z23" i="39"/>
  <c r="D18" i="73"/>
  <c r="N18" i="73" s="1"/>
  <c r="BD48" i="32"/>
  <c r="BC42" i="33"/>
  <c r="C17" i="33"/>
  <c r="M17" i="33" s="1"/>
  <c r="AE17" i="33"/>
  <c r="M25" i="50"/>
  <c r="M13" i="50"/>
  <c r="N8" i="10"/>
  <c r="M25" i="58"/>
  <c r="M11" i="58"/>
  <c r="M20" i="27"/>
  <c r="N11" i="67"/>
  <c r="N20" i="67"/>
  <c r="H57" i="9"/>
  <c r="I57" i="49"/>
  <c r="L41" i="60"/>
  <c r="C48" i="38"/>
  <c r="M46" i="38"/>
  <c r="H9" i="36"/>
  <c r="D17" i="59"/>
  <c r="N14" i="59"/>
  <c r="BA20" i="36"/>
  <c r="M28" i="24"/>
  <c r="M24" i="67"/>
  <c r="N27" i="61"/>
  <c r="N25" i="61"/>
  <c r="M21" i="5"/>
  <c r="C23" i="52"/>
  <c r="M23" i="52" s="1"/>
  <c r="C67" i="52"/>
  <c r="M19" i="52"/>
  <c r="L60" i="69"/>
  <c r="H14" i="9"/>
  <c r="D17" i="25"/>
  <c r="N14" i="25"/>
  <c r="D13" i="73"/>
  <c r="N13" i="73" s="1"/>
  <c r="J20" i="57"/>
  <c r="I12" i="36"/>
  <c r="D14" i="63"/>
  <c r="D66" i="63"/>
  <c r="N10" i="63"/>
  <c r="B42" i="39"/>
  <c r="AD42" i="39"/>
  <c r="BT23" i="39"/>
  <c r="L42" i="66"/>
  <c r="C13" i="36"/>
  <c r="M13" i="36" s="1"/>
  <c r="AE13" i="36"/>
  <c r="M27" i="30"/>
  <c r="M18" i="30"/>
  <c r="N11" i="24"/>
  <c r="N19" i="24"/>
  <c r="N11" i="47"/>
  <c r="N25" i="47"/>
  <c r="N18" i="53"/>
  <c r="N9" i="53"/>
  <c r="N29" i="70"/>
  <c r="N28" i="70"/>
  <c r="C23" i="57"/>
  <c r="M23" i="57" s="1"/>
  <c r="C67" i="57"/>
  <c r="M19" i="57"/>
  <c r="L33" i="38"/>
  <c r="AU23" i="33"/>
  <c r="BE23" i="33" s="1"/>
  <c r="AU67" i="33"/>
  <c r="BE19" i="33"/>
  <c r="BU22" i="39"/>
  <c r="M55" i="43"/>
  <c r="C57" i="43"/>
  <c r="AZ23" i="36"/>
  <c r="C14" i="9"/>
  <c r="C66" i="9"/>
  <c r="M10" i="9"/>
  <c r="I23" i="26"/>
  <c r="I55" i="36"/>
  <c r="AA57" i="36"/>
  <c r="B61" i="49"/>
  <c r="L61" i="49" s="1"/>
  <c r="L59" i="49"/>
  <c r="C57" i="60"/>
  <c r="M55" i="60"/>
  <c r="AY23" i="33"/>
  <c r="AE8" i="40"/>
  <c r="C8" i="40"/>
  <c r="M8" i="40" s="1"/>
  <c r="N25" i="30"/>
  <c r="N24" i="58"/>
  <c r="M19" i="64"/>
  <c r="M18" i="64"/>
  <c r="M11" i="64"/>
  <c r="AT23" i="36"/>
  <c r="BD23" i="36" s="1"/>
  <c r="AT67" i="36"/>
  <c r="BD19" i="36"/>
  <c r="D14" i="60"/>
  <c r="D66" i="60"/>
  <c r="N10" i="60"/>
  <c r="N11" i="9"/>
  <c r="H10" i="39"/>
  <c r="B60" i="33"/>
  <c r="AD60" i="33"/>
  <c r="BC41" i="33"/>
  <c r="D14" i="23"/>
  <c r="D66" i="23"/>
  <c r="N10" i="23"/>
  <c r="J20" i="52"/>
  <c r="M9" i="70"/>
  <c r="M28" i="70"/>
  <c r="M11" i="70"/>
  <c r="M13" i="70"/>
  <c r="BD24" i="34"/>
  <c r="BD9" i="34"/>
  <c r="BE25" i="34"/>
  <c r="BE20" i="34"/>
  <c r="L59" i="63"/>
  <c r="B61" i="63"/>
  <c r="L61" i="63" s="1"/>
  <c r="N17" i="9"/>
  <c r="C14" i="63"/>
  <c r="C66" i="63"/>
  <c r="M10" i="63"/>
  <c r="D11" i="36"/>
  <c r="N11" i="36" s="1"/>
  <c r="AF11" i="36"/>
  <c r="C14" i="26"/>
  <c r="C66" i="26"/>
  <c r="M10" i="26"/>
  <c r="N48" i="62"/>
  <c r="J11" i="35"/>
  <c r="C21" i="39"/>
  <c r="M21" i="39" s="1"/>
  <c r="AE21" i="39"/>
  <c r="H12" i="36"/>
  <c r="BD55" i="39"/>
  <c r="AT57" i="39"/>
  <c r="C55" i="33"/>
  <c r="U57" i="33"/>
  <c r="AE55" i="33"/>
  <c r="BD12" i="37"/>
  <c r="BD9" i="37"/>
  <c r="D8" i="40"/>
  <c r="N8" i="40" s="1"/>
  <c r="AF8" i="40"/>
  <c r="BE25" i="37"/>
  <c r="BE29" i="37"/>
  <c r="M27" i="47"/>
  <c r="M20" i="47"/>
  <c r="M29" i="47"/>
  <c r="J11" i="23"/>
  <c r="L59" i="29"/>
  <c r="N55" i="46"/>
  <c r="D57" i="46"/>
  <c r="N18" i="9"/>
  <c r="M13" i="9"/>
  <c r="BU22" i="36"/>
  <c r="C17" i="42"/>
  <c r="M14" i="42"/>
  <c r="AU17" i="35"/>
  <c r="BE14" i="35"/>
  <c r="D55" i="33"/>
  <c r="V57" i="33"/>
  <c r="AF55" i="33"/>
  <c r="J20" i="66"/>
  <c r="H23" i="23"/>
  <c r="H21" i="36"/>
  <c r="M32" i="7"/>
  <c r="D47" i="73"/>
  <c r="N47" i="73" s="1"/>
  <c r="BD18" i="40"/>
  <c r="BD9" i="40"/>
  <c r="N20" i="44"/>
  <c r="BE24" i="40"/>
  <c r="BE20" i="40"/>
  <c r="M18" i="53"/>
  <c r="M29" i="53"/>
  <c r="M20" i="53"/>
  <c r="C17" i="22"/>
  <c r="M14" i="22"/>
  <c r="C23" i="63"/>
  <c r="M23" i="63" s="1"/>
  <c r="M19" i="63"/>
  <c r="C67" i="63"/>
  <c r="L42" i="26"/>
  <c r="AT17" i="35"/>
  <c r="BD14" i="35"/>
  <c r="M29" i="44"/>
  <c r="M13" i="44"/>
  <c r="N28" i="50"/>
  <c r="N12" i="50"/>
  <c r="N25" i="27"/>
  <c r="N27" i="27"/>
  <c r="N24" i="27"/>
  <c r="M12" i="61"/>
  <c r="M24" i="61"/>
  <c r="L33" i="35"/>
  <c r="L42" i="23"/>
  <c r="L60" i="63"/>
  <c r="L59" i="43"/>
  <c r="B61" i="43"/>
  <c r="L61" i="43" s="1"/>
  <c r="H23" i="26"/>
  <c r="H9" i="73"/>
  <c r="H17" i="33"/>
  <c r="Z23" i="33"/>
  <c r="M24" i="50"/>
  <c r="M20" i="50"/>
  <c r="M25" i="27"/>
  <c r="M24" i="27"/>
  <c r="N27" i="67"/>
  <c r="C30" i="6"/>
  <c r="M28" i="6"/>
  <c r="D57" i="9"/>
  <c r="N55" i="9"/>
  <c r="C14" i="43"/>
  <c r="C66" i="43"/>
  <c r="M10" i="43"/>
  <c r="AU14" i="36"/>
  <c r="AU66" i="36"/>
  <c r="BE10" i="36"/>
  <c r="D21" i="36"/>
  <c r="N21" i="36" s="1"/>
  <c r="AF21" i="36"/>
  <c r="L42" i="49"/>
  <c r="C17" i="36"/>
  <c r="M17" i="36" s="1"/>
  <c r="AE17" i="36"/>
  <c r="D23" i="66"/>
  <c r="N23" i="66" s="1"/>
  <c r="D67" i="66"/>
  <c r="N19" i="66"/>
  <c r="C9" i="33"/>
  <c r="M9" i="33" s="1"/>
  <c r="AE9" i="33"/>
  <c r="M29" i="24"/>
  <c r="M13" i="67"/>
  <c r="M12" i="67"/>
  <c r="N18" i="61"/>
  <c r="D23" i="60"/>
  <c r="N23" i="60" s="1"/>
  <c r="D67" i="60"/>
  <c r="N19" i="60"/>
  <c r="M18" i="9"/>
  <c r="C11" i="73"/>
  <c r="M11" i="73" s="1"/>
  <c r="C22" i="39"/>
  <c r="M22" i="39" s="1"/>
  <c r="AE22" i="39"/>
  <c r="D23" i="23"/>
  <c r="N23" i="23" s="1"/>
  <c r="D67" i="23"/>
  <c r="N19" i="23"/>
  <c r="H13" i="36"/>
  <c r="L42" i="52"/>
  <c r="C13" i="33"/>
  <c r="M13" i="33" s="1"/>
  <c r="AE13" i="33"/>
  <c r="M28" i="30"/>
  <c r="N28" i="24"/>
  <c r="N13" i="24"/>
  <c r="N24" i="47"/>
  <c r="N11" i="53"/>
  <c r="N28" i="53"/>
  <c r="N27" i="53"/>
  <c r="N24" i="70"/>
  <c r="N20" i="70"/>
  <c r="H23" i="69"/>
  <c r="I23" i="69"/>
  <c r="I22" i="39"/>
  <c r="C8" i="75"/>
  <c r="M8" i="75" s="1"/>
  <c r="D27" i="36"/>
  <c r="N27" i="36" s="1"/>
  <c r="AF27" i="36"/>
  <c r="C55" i="39"/>
  <c r="AE55" i="39"/>
  <c r="U57" i="39"/>
  <c r="M48" i="25"/>
  <c r="H8" i="40"/>
  <c r="N12" i="30"/>
  <c r="N18" i="30"/>
  <c r="N51" i="30"/>
  <c r="N18" i="58"/>
  <c r="N27" i="58"/>
  <c r="M20" i="64"/>
  <c r="M51" i="64"/>
  <c r="M27" i="64"/>
  <c r="D14" i="46"/>
  <c r="D66" i="46"/>
  <c r="N10" i="46"/>
  <c r="L42" i="69"/>
  <c r="M21" i="9"/>
  <c r="L42" i="60"/>
  <c r="AA14" i="33"/>
  <c r="BC42" i="39"/>
  <c r="H19" i="39"/>
  <c r="D17" i="51"/>
  <c r="N14" i="51"/>
  <c r="M55" i="23"/>
  <c r="C57" i="23"/>
  <c r="H10" i="36"/>
  <c r="C10" i="33"/>
  <c r="U14" i="33"/>
  <c r="U66" i="33"/>
  <c r="AE10" i="33"/>
  <c r="M20" i="70"/>
  <c r="BD13" i="34"/>
  <c r="BD27" i="34"/>
  <c r="BE27" i="34"/>
  <c r="BE24" i="34"/>
  <c r="BE9" i="34"/>
  <c r="N28" i="64"/>
  <c r="N19" i="64"/>
  <c r="H23" i="57"/>
  <c r="I23" i="9"/>
  <c r="I11" i="36"/>
  <c r="H21" i="39"/>
  <c r="H19" i="36"/>
  <c r="L41" i="52"/>
  <c r="AY57" i="39"/>
  <c r="H55" i="33"/>
  <c r="Z57" i="33"/>
  <c r="BD13" i="37"/>
  <c r="BD24" i="37"/>
  <c r="BD51" i="37"/>
  <c r="I8" i="40"/>
  <c r="BE24" i="37"/>
  <c r="BE9" i="37"/>
  <c r="M12" i="47"/>
  <c r="M11" i="47"/>
  <c r="L41" i="23"/>
  <c r="B59" i="36"/>
  <c r="AD59" i="36"/>
  <c r="T61" i="36"/>
  <c r="AD61" i="36" s="1"/>
  <c r="D22" i="36"/>
  <c r="N22" i="36" s="1"/>
  <c r="AF22" i="36"/>
  <c r="BC60" i="33"/>
  <c r="BC42" i="36"/>
  <c r="D14" i="66"/>
  <c r="D66" i="66"/>
  <c r="N10" i="66"/>
  <c r="N18" i="44"/>
  <c r="N28" i="44"/>
  <c r="N12" i="44"/>
  <c r="BE18" i="40"/>
  <c r="BE9" i="40"/>
  <c r="M28" i="53"/>
  <c r="M51" i="53"/>
  <c r="C14" i="57"/>
  <c r="M10" i="57"/>
  <c r="C66" i="57"/>
  <c r="D27" i="39"/>
  <c r="N27" i="39" s="1"/>
  <c r="AF27" i="39"/>
  <c r="M48" i="22"/>
  <c r="D23" i="57"/>
  <c r="N23" i="57" s="1"/>
  <c r="D67" i="57"/>
  <c r="N19" i="57"/>
  <c r="H55" i="36"/>
  <c r="Z57" i="36"/>
  <c r="C20" i="33"/>
  <c r="M20" i="33" s="1"/>
  <c r="AE20" i="33"/>
  <c r="M11" i="44"/>
  <c r="M25" i="44"/>
  <c r="M9" i="44"/>
  <c r="N18" i="27"/>
  <c r="N51" i="27"/>
  <c r="M29" i="61"/>
  <c r="C14" i="69"/>
  <c r="M10" i="69"/>
  <c r="C66" i="69"/>
  <c r="D11" i="39"/>
  <c r="N11" i="39" s="1"/>
  <c r="AF11" i="39"/>
  <c r="D13" i="33"/>
  <c r="N13" i="33" s="1"/>
  <c r="AF13" i="33"/>
  <c r="B41" i="39"/>
  <c r="AD41" i="39"/>
  <c r="V17" i="32"/>
  <c r="AF14" i="32"/>
  <c r="M48" i="45"/>
  <c r="M11" i="50"/>
  <c r="M9" i="50"/>
  <c r="M51" i="58"/>
  <c r="M12" i="58"/>
  <c r="M11" i="27"/>
  <c r="M18" i="27"/>
  <c r="N51" i="67"/>
  <c r="I57" i="9"/>
  <c r="D17" i="65"/>
  <c r="N14" i="65"/>
  <c r="C23" i="9"/>
  <c r="M23" i="9" s="1"/>
  <c r="C67" i="9"/>
  <c r="M19" i="9"/>
  <c r="I13" i="73"/>
  <c r="I21" i="36"/>
  <c r="N32" i="7"/>
  <c r="H17" i="36"/>
  <c r="Z23" i="36"/>
  <c r="L60" i="52"/>
  <c r="C9" i="73"/>
  <c r="M9" i="73" s="1"/>
  <c r="M9" i="24"/>
  <c r="M20" i="24"/>
  <c r="M25" i="67"/>
  <c r="M18" i="67"/>
  <c r="N19" i="61"/>
  <c r="N9" i="61"/>
  <c r="C17" i="28"/>
  <c r="M14" i="28"/>
  <c r="L41" i="29"/>
  <c r="M48" i="42"/>
  <c r="D10" i="33"/>
  <c r="V14" i="33"/>
  <c r="V66" i="33"/>
  <c r="AF10" i="33"/>
  <c r="BT22" i="39"/>
  <c r="H48" i="38"/>
  <c r="AF48" i="32"/>
  <c r="C18" i="36"/>
  <c r="M18" i="36" s="1"/>
  <c r="AE18" i="36"/>
  <c r="M20" i="30"/>
  <c r="N25" i="24"/>
  <c r="N19" i="47"/>
  <c r="N19" i="53"/>
  <c r="N13" i="70"/>
  <c r="N12" i="70"/>
  <c r="I57" i="69"/>
  <c r="D13" i="39"/>
  <c r="N13" i="39" s="1"/>
  <c r="AF13" i="39"/>
  <c r="I27" i="36"/>
  <c r="I28" i="36" s="1"/>
  <c r="D23" i="63"/>
  <c r="N23" i="63" s="1"/>
  <c r="D67" i="63"/>
  <c r="N19" i="63"/>
  <c r="H55" i="39"/>
  <c r="Z57" i="39"/>
  <c r="N24" i="30"/>
  <c r="N28" i="58"/>
  <c r="N51" i="58"/>
  <c r="M12" i="64"/>
  <c r="N21" i="5"/>
  <c r="C57" i="57"/>
  <c r="M55" i="57"/>
  <c r="L42" i="63"/>
  <c r="G11" i="36"/>
  <c r="AB11" i="36"/>
  <c r="L60" i="43"/>
  <c r="E56" i="26"/>
  <c r="O56" i="26" s="1"/>
  <c r="L56" i="26"/>
  <c r="V17" i="38"/>
  <c r="AF14" i="38"/>
  <c r="C19" i="39"/>
  <c r="U23" i="39"/>
  <c r="AE23" i="39" s="1"/>
  <c r="U67" i="39"/>
  <c r="AE19" i="39"/>
  <c r="L60" i="66"/>
  <c r="H48" i="32"/>
  <c r="H57" i="23"/>
  <c r="C10" i="36"/>
  <c r="U14" i="36"/>
  <c r="U66" i="36"/>
  <c r="AE10" i="36"/>
  <c r="J11" i="52"/>
  <c r="D17" i="8"/>
  <c r="N14" i="8"/>
  <c r="C23" i="49"/>
  <c r="M23" i="49" s="1"/>
  <c r="C67" i="49"/>
  <c r="M19" i="49"/>
  <c r="BC59" i="36"/>
  <c r="AS61" i="36"/>
  <c r="BC61" i="36" s="1"/>
  <c r="M12" i="70"/>
  <c r="BD11" i="34"/>
  <c r="BE51" i="34"/>
  <c r="BE18" i="34"/>
  <c r="N12" i="64"/>
  <c r="D19" i="39"/>
  <c r="V23" i="39"/>
  <c r="AF23" i="39" s="1"/>
  <c r="V67" i="39"/>
  <c r="AF19" i="39"/>
  <c r="J20" i="49"/>
  <c r="C47" i="73"/>
  <c r="M47" i="73" s="1"/>
  <c r="J20" i="43"/>
  <c r="C19" i="36"/>
  <c r="U23" i="36"/>
  <c r="AE23" i="36" s="1"/>
  <c r="U67" i="36"/>
  <c r="AE19" i="36"/>
  <c r="AT14" i="33"/>
  <c r="AT66" i="33"/>
  <c r="BD10" i="33"/>
  <c r="BD27" i="37"/>
  <c r="BD11" i="37"/>
  <c r="BE18" i="37"/>
  <c r="BE27" i="37"/>
  <c r="BE11" i="37"/>
  <c r="M9" i="47"/>
  <c r="M18" i="47"/>
  <c r="N48" i="51"/>
  <c r="H23" i="43"/>
  <c r="BU23" i="36"/>
  <c r="D17" i="28"/>
  <c r="N14" i="28"/>
  <c r="C27" i="39"/>
  <c r="M27" i="39" s="1"/>
  <c r="AE27" i="39"/>
  <c r="C14" i="49"/>
  <c r="C66" i="49"/>
  <c r="M10" i="49"/>
  <c r="BD19" i="40"/>
  <c r="BD27" i="40"/>
  <c r="BE19" i="40"/>
  <c r="BE11" i="40"/>
  <c r="M25" i="53"/>
  <c r="AE48" i="35"/>
  <c r="D23" i="9"/>
  <c r="N23" i="9" s="1"/>
  <c r="D67" i="9"/>
  <c r="N19" i="9"/>
  <c r="G11" i="73"/>
  <c r="M48" i="65"/>
  <c r="M12" i="9"/>
  <c r="L32" i="38"/>
  <c r="G11" i="39"/>
  <c r="AB11" i="39"/>
  <c r="C57" i="29"/>
  <c r="M55" i="29"/>
  <c r="C20" i="39"/>
  <c r="M20" i="39" s="1"/>
  <c r="AE20" i="39"/>
  <c r="BA20" i="33"/>
  <c r="C55" i="36"/>
  <c r="AE55" i="36"/>
  <c r="U57" i="36"/>
  <c r="L42" i="9"/>
  <c r="M24" i="44"/>
  <c r="N29" i="50"/>
  <c r="N19" i="27"/>
  <c r="M13" i="61"/>
  <c r="M20" i="61"/>
  <c r="C14" i="52"/>
  <c r="C66" i="52"/>
  <c r="M10" i="52"/>
  <c r="L41" i="69"/>
  <c r="L42" i="46"/>
  <c r="D57" i="32"/>
  <c r="N10" i="32"/>
  <c r="D14" i="32"/>
  <c r="N14" i="32" s="1"/>
  <c r="O47" i="22"/>
  <c r="C57" i="49"/>
  <c r="M55" i="49"/>
  <c r="C56" i="33"/>
  <c r="M56" i="33" s="1"/>
  <c r="AE56" i="33"/>
  <c r="M18" i="58"/>
  <c r="M24" i="58"/>
  <c r="M51" i="27"/>
  <c r="M19" i="27"/>
  <c r="N28" i="67"/>
  <c r="J11" i="63"/>
  <c r="D17" i="39"/>
  <c r="N17" i="39" s="1"/>
  <c r="AF17" i="39"/>
  <c r="M48" i="48"/>
  <c r="I10" i="36"/>
  <c r="L60" i="60"/>
  <c r="M48" i="51"/>
  <c r="C9" i="39"/>
  <c r="M9" i="39" s="1"/>
  <c r="AE9" i="39"/>
  <c r="D17" i="48"/>
  <c r="N14" i="48"/>
  <c r="H46" i="73"/>
  <c r="C18" i="33"/>
  <c r="M18" i="33" s="1"/>
  <c r="AE18" i="33"/>
  <c r="H8" i="34"/>
  <c r="M27" i="24"/>
  <c r="M18" i="24"/>
  <c r="M9" i="67"/>
  <c r="M19" i="67"/>
  <c r="N51" i="61"/>
  <c r="N28" i="61"/>
  <c r="N12" i="61"/>
  <c r="N9" i="9"/>
  <c r="BE55" i="36"/>
  <c r="AU57" i="36"/>
  <c r="M27" i="9"/>
  <c r="AA14" i="36"/>
  <c r="B61" i="46"/>
  <c r="L61" i="46" s="1"/>
  <c r="L59" i="46"/>
  <c r="H22" i="39"/>
  <c r="D48" i="32"/>
  <c r="N46" i="32"/>
  <c r="C14" i="60"/>
  <c r="C66" i="60"/>
  <c r="M10" i="60"/>
  <c r="H18" i="36"/>
  <c r="C8" i="37"/>
  <c r="M8" i="37" s="1"/>
  <c r="AE8" i="37"/>
  <c r="M9" i="30"/>
  <c r="M29" i="30"/>
  <c r="N27" i="24"/>
  <c r="N9" i="24"/>
  <c r="N51" i="24"/>
  <c r="N28" i="47"/>
  <c r="N13" i="53"/>
  <c r="N25" i="70"/>
  <c r="C23" i="69"/>
  <c r="M23" i="69" s="1"/>
  <c r="C67" i="69"/>
  <c r="M19" i="69"/>
  <c r="D14" i="9"/>
  <c r="D66" i="9"/>
  <c r="N10" i="9"/>
  <c r="N55" i="69"/>
  <c r="D57" i="69"/>
  <c r="J20" i="69"/>
  <c r="D23" i="49"/>
  <c r="N23" i="49" s="1"/>
  <c r="D67" i="49"/>
  <c r="N19" i="49"/>
  <c r="M9" i="64"/>
  <c r="M24" i="64"/>
  <c r="AU57" i="33"/>
  <c r="BE55" i="33"/>
  <c r="U17" i="38"/>
  <c r="AE14" i="38"/>
  <c r="C17" i="45"/>
  <c r="M14" i="45"/>
  <c r="BE48" i="38"/>
  <c r="D17" i="36"/>
  <c r="N17" i="36" s="1"/>
  <c r="AF17" i="36"/>
  <c r="D27" i="33"/>
  <c r="N27" i="33" s="1"/>
  <c r="AF27" i="33"/>
  <c r="B59" i="39"/>
  <c r="T61" i="39"/>
  <c r="AD61" i="39" s="1"/>
  <c r="AD59" i="39"/>
  <c r="D57" i="38"/>
  <c r="N10" i="38"/>
  <c r="D14" i="38"/>
  <c r="N14" i="38" s="1"/>
  <c r="D14" i="57"/>
  <c r="D66" i="57"/>
  <c r="N10" i="57"/>
  <c r="B52" i="38"/>
  <c r="L52" i="38" s="1"/>
  <c r="L50" i="38"/>
  <c r="C19" i="33"/>
  <c r="U23" i="33"/>
  <c r="AE23" i="33" s="1"/>
  <c r="U67" i="33"/>
  <c r="AE19" i="33"/>
  <c r="BD28" i="34"/>
  <c r="BE19" i="34"/>
  <c r="BE11" i="34"/>
  <c r="N29" i="64"/>
  <c r="C17" i="25"/>
  <c r="M14" i="25"/>
  <c r="N55" i="60"/>
  <c r="D57" i="60"/>
  <c r="I19" i="39"/>
  <c r="D17" i="68"/>
  <c r="N14" i="68"/>
  <c r="D14" i="49"/>
  <c r="D66" i="49"/>
  <c r="N10" i="49"/>
  <c r="J11" i="57"/>
  <c r="U17" i="35"/>
  <c r="AE14" i="35"/>
  <c r="N55" i="29"/>
  <c r="D57" i="29"/>
  <c r="C14" i="29"/>
  <c r="C66" i="29"/>
  <c r="M10" i="29"/>
  <c r="BD25" i="37"/>
  <c r="BD19" i="37"/>
  <c r="BE12" i="37"/>
  <c r="BE51" i="37"/>
  <c r="M13" i="47"/>
  <c r="L59" i="69"/>
  <c r="B61" i="69"/>
  <c r="L61" i="69" s="1"/>
  <c r="N55" i="26"/>
  <c r="D57" i="26"/>
  <c r="L60" i="57"/>
  <c r="AZ23" i="39"/>
  <c r="I22" i="36"/>
  <c r="L60" i="49"/>
  <c r="C17" i="48"/>
  <c r="M14" i="48"/>
  <c r="B61" i="60"/>
  <c r="L61" i="60" s="1"/>
  <c r="L59" i="60"/>
  <c r="D17" i="33"/>
  <c r="N17" i="33" s="1"/>
  <c r="AF17" i="33"/>
  <c r="H27" i="39"/>
  <c r="H28" i="39" s="1"/>
  <c r="C20" i="36"/>
  <c r="M20" i="36" s="1"/>
  <c r="AE20" i="36"/>
  <c r="BD28" i="40"/>
  <c r="N29" i="44"/>
  <c r="N13" i="44"/>
  <c r="BE12" i="40"/>
  <c r="BE27" i="40"/>
  <c r="M48" i="59"/>
  <c r="AZ23" i="33"/>
  <c r="AA28" i="39"/>
  <c r="M55" i="26"/>
  <c r="C57" i="26"/>
  <c r="L41" i="46"/>
  <c r="H56" i="36"/>
  <c r="N25" i="50"/>
  <c r="N13" i="50"/>
  <c r="N28" i="27"/>
  <c r="N11" i="27"/>
  <c r="M27" i="61"/>
  <c r="C17" i="62"/>
  <c r="M14" i="62"/>
  <c r="BD55" i="36"/>
  <c r="AT57" i="36"/>
  <c r="N27" i="9"/>
  <c r="D55" i="39"/>
  <c r="AF55" i="39"/>
  <c r="V57" i="39"/>
  <c r="AU17" i="32"/>
  <c r="BE14" i="32"/>
  <c r="C17" i="8"/>
  <c r="M14" i="8"/>
  <c r="M55" i="63"/>
  <c r="C57" i="63"/>
  <c r="B60" i="36"/>
  <c r="AD60" i="36"/>
  <c r="BA20" i="39"/>
  <c r="I23" i="57"/>
  <c r="C23" i="23"/>
  <c r="M23" i="23" s="1"/>
  <c r="C67" i="23"/>
  <c r="M19" i="23"/>
  <c r="M27" i="50"/>
  <c r="M19" i="50"/>
  <c r="M13" i="58"/>
  <c r="M28" i="58"/>
  <c r="M27" i="58"/>
  <c r="M28" i="27"/>
  <c r="N18" i="67"/>
  <c r="I17" i="39"/>
  <c r="AA23" i="39"/>
  <c r="C23" i="43"/>
  <c r="M23" i="43" s="1"/>
  <c r="C67" i="43"/>
  <c r="M19" i="43"/>
  <c r="D14" i="26"/>
  <c r="D66" i="26"/>
  <c r="N10" i="26"/>
  <c r="D10" i="36"/>
  <c r="V14" i="36"/>
  <c r="V66" i="36"/>
  <c r="AF10" i="36"/>
  <c r="N48" i="48"/>
  <c r="U17" i="32"/>
  <c r="AE14" i="32"/>
  <c r="I23" i="66"/>
  <c r="M12" i="24"/>
  <c r="M19" i="24"/>
  <c r="M8" i="10"/>
  <c r="M11" i="67"/>
  <c r="C17" i="51"/>
  <c r="M14" i="51"/>
  <c r="I23" i="60"/>
  <c r="D18" i="39"/>
  <c r="N18" i="39" s="1"/>
  <c r="AF18" i="39"/>
  <c r="AZ57" i="36"/>
  <c r="J20" i="26"/>
  <c r="BC41" i="39"/>
  <c r="B42" i="33"/>
  <c r="AD42" i="33"/>
  <c r="BC59" i="33"/>
  <c r="AS61" i="33"/>
  <c r="BC61" i="33" s="1"/>
  <c r="V17" i="35"/>
  <c r="AF14" i="35"/>
  <c r="C22" i="33"/>
  <c r="M22" i="33" s="1"/>
  <c r="AE22" i="33"/>
  <c r="H8" i="37"/>
  <c r="M19" i="30"/>
  <c r="M11" i="30"/>
  <c r="N51" i="47"/>
  <c r="N12" i="47"/>
  <c r="N25" i="53"/>
  <c r="N29" i="53"/>
  <c r="N18" i="70"/>
  <c r="D9" i="73"/>
  <c r="N9" i="73" s="1"/>
  <c r="D21" i="33"/>
  <c r="N21" i="33" s="1"/>
  <c r="AF21" i="33"/>
  <c r="AE48" i="32"/>
  <c r="BT22" i="36"/>
  <c r="N27" i="30"/>
  <c r="N29" i="30"/>
  <c r="N11" i="58"/>
  <c r="N29" i="58"/>
  <c r="N12" i="58"/>
  <c r="N19" i="58"/>
  <c r="M28" i="64"/>
  <c r="J20" i="23"/>
  <c r="D8" i="75"/>
  <c r="N8" i="75" s="1"/>
  <c r="D14" i="69"/>
  <c r="D66" i="69"/>
  <c r="N10" i="69"/>
  <c r="C57" i="38"/>
  <c r="C14" i="38"/>
  <c r="M14" i="38" s="1"/>
  <c r="M10" i="38"/>
  <c r="I17" i="36"/>
  <c r="AA23" i="36"/>
  <c r="I23" i="63"/>
  <c r="J11" i="46"/>
  <c r="G20" i="33"/>
  <c r="AB20" i="33"/>
  <c r="D17" i="22"/>
  <c r="N14" i="22"/>
  <c r="C14" i="23"/>
  <c r="C66" i="23"/>
  <c r="M10" i="23"/>
  <c r="J20" i="9"/>
  <c r="H19" i="33"/>
  <c r="BD19" i="34"/>
  <c r="BE12" i="34"/>
  <c r="BE28" i="34"/>
  <c r="N25" i="64"/>
  <c r="N18" i="64"/>
  <c r="I10" i="39"/>
  <c r="M9" i="9"/>
  <c r="B42" i="36"/>
  <c r="AD42" i="36"/>
  <c r="D18" i="36"/>
  <c r="N18" i="36" s="1"/>
  <c r="AF18" i="36"/>
  <c r="AT17" i="38"/>
  <c r="BD14" i="38"/>
  <c r="C57" i="35"/>
  <c r="C14" i="35"/>
  <c r="M14" i="35" s="1"/>
  <c r="M10" i="35"/>
  <c r="D56" i="33"/>
  <c r="N56" i="33" s="1"/>
  <c r="AF56" i="33"/>
  <c r="J11" i="9"/>
  <c r="C12" i="33"/>
  <c r="M12" i="33" s="1"/>
  <c r="AE12" i="33"/>
  <c r="BD18" i="37"/>
  <c r="BD28" i="37"/>
  <c r="BE19" i="37"/>
  <c r="M28" i="47"/>
  <c r="N48" i="22"/>
  <c r="D21" i="39"/>
  <c r="N21" i="39" s="1"/>
  <c r="AF21" i="39"/>
  <c r="H23" i="63"/>
  <c r="I57" i="26"/>
  <c r="D9" i="36"/>
  <c r="N9" i="36" s="1"/>
  <c r="AF9" i="36"/>
  <c r="I57" i="43"/>
  <c r="I17" i="33"/>
  <c r="AA23" i="33"/>
  <c r="I48" i="38"/>
  <c r="H20" i="36"/>
  <c r="BC60" i="36"/>
  <c r="C27" i="33"/>
  <c r="M27" i="33" s="1"/>
  <c r="AE27" i="33"/>
  <c r="BD12" i="40"/>
  <c r="BD25" i="40"/>
  <c r="N25" i="44"/>
  <c r="N9" i="44"/>
  <c r="BE28" i="40"/>
  <c r="M24" i="53"/>
  <c r="M12" i="53"/>
  <c r="M46" i="35"/>
  <c r="C48" i="35"/>
  <c r="M17" i="9"/>
  <c r="AF48" i="38"/>
  <c r="C11" i="39"/>
  <c r="M11" i="39" s="1"/>
  <c r="AE11" i="39"/>
  <c r="B59" i="33"/>
  <c r="T61" i="33"/>
  <c r="AD61" i="33" s="1"/>
  <c r="AD59" i="33"/>
  <c r="C56" i="36"/>
  <c r="M56" i="36" s="1"/>
  <c r="AE56" i="36"/>
  <c r="M27" i="44"/>
  <c r="M51" i="44"/>
  <c r="N24" i="50"/>
  <c r="N20" i="50"/>
  <c r="N20" i="27"/>
  <c r="N9" i="27"/>
  <c r="M48" i="68"/>
  <c r="L42" i="29"/>
  <c r="AY57" i="36"/>
  <c r="AU17" i="38"/>
  <c r="BE14" i="38"/>
  <c r="I55" i="39"/>
  <c r="AA57" i="39"/>
  <c r="B41" i="33"/>
  <c r="AD41" i="33"/>
  <c r="M48" i="8"/>
  <c r="H23" i="60"/>
  <c r="I23" i="23"/>
  <c r="D57" i="57"/>
  <c r="N55" i="57"/>
  <c r="C11" i="36"/>
  <c r="M11" i="36" s="1"/>
  <c r="AE11" i="36"/>
  <c r="M18" i="50"/>
  <c r="M28" i="50"/>
  <c r="M12" i="50"/>
  <c r="M19" i="58"/>
  <c r="M9" i="27"/>
  <c r="N12" i="67"/>
  <c r="N19" i="67"/>
  <c r="N13" i="67"/>
  <c r="I23" i="46"/>
  <c r="L42" i="57"/>
  <c r="C18" i="39"/>
  <c r="M18" i="39" s="1"/>
  <c r="AE18" i="39"/>
  <c r="C57" i="32"/>
  <c r="M10" i="32"/>
  <c r="C14" i="32"/>
  <c r="M14" i="32" s="1"/>
  <c r="M13" i="24"/>
  <c r="M27" i="67"/>
  <c r="M29" i="67"/>
  <c r="N13" i="61"/>
  <c r="N13" i="9"/>
  <c r="I18" i="39"/>
  <c r="D12" i="73"/>
  <c r="N12" i="73" s="1"/>
  <c r="AU23" i="39"/>
  <c r="BE23" i="39" s="1"/>
  <c r="AU67" i="39"/>
  <c r="BE19" i="39"/>
  <c r="BE48" i="32"/>
  <c r="L41" i="9"/>
  <c r="D57" i="35"/>
  <c r="N10" i="35"/>
  <c r="D14" i="35"/>
  <c r="N14" i="35" s="1"/>
  <c r="BA11" i="36"/>
  <c r="AT23" i="39"/>
  <c r="BD23" i="39" s="1"/>
  <c r="AT67" i="39"/>
  <c r="BD19" i="39"/>
  <c r="AY57" i="33"/>
  <c r="M12" i="30"/>
  <c r="N12" i="24"/>
  <c r="N29" i="24"/>
  <c r="N27" i="47"/>
  <c r="N20" i="53"/>
  <c r="N27" i="70"/>
  <c r="N9" i="70"/>
  <c r="AU14" i="33"/>
  <c r="AU66" i="33"/>
  <c r="BE10" i="33"/>
  <c r="C23" i="66"/>
  <c r="M23" i="66" s="1"/>
  <c r="C67" i="66"/>
  <c r="M19" i="66"/>
  <c r="AF48" i="35"/>
  <c r="B41" i="36"/>
  <c r="AD41" i="36"/>
  <c r="D11" i="73"/>
  <c r="N11" i="73" s="1"/>
  <c r="C48" i="32"/>
  <c r="M46" i="32"/>
  <c r="C22" i="36"/>
  <c r="M22" i="36" s="1"/>
  <c r="AE22" i="36"/>
  <c r="D8" i="34"/>
  <c r="N8" i="34" s="1"/>
  <c r="AF8" i="34"/>
  <c r="N28" i="30"/>
  <c r="N11" i="30"/>
  <c r="N9" i="58"/>
  <c r="D46" i="73"/>
  <c r="I56" i="36"/>
  <c r="AA28" i="33"/>
  <c r="L33" i="32"/>
  <c r="M25" i="70"/>
  <c r="BD25" i="34"/>
  <c r="BD51" i="34"/>
  <c r="N11" i="64"/>
  <c r="N13" i="64"/>
  <c r="N51" i="64"/>
  <c r="D10" i="39"/>
  <c r="V14" i="39"/>
  <c r="V66" i="39"/>
  <c r="AF10" i="39"/>
  <c r="L51" i="32"/>
  <c r="I18" i="36"/>
  <c r="D14" i="43"/>
  <c r="D66" i="43"/>
  <c r="N10" i="43"/>
  <c r="N55" i="63"/>
  <c r="D57" i="63"/>
  <c r="D11" i="33"/>
  <c r="N11" i="33" s="1"/>
  <c r="AF11" i="33"/>
  <c r="G11" i="33"/>
  <c r="AB11" i="33"/>
  <c r="D14" i="52"/>
  <c r="D66" i="52"/>
  <c r="N10" i="52"/>
  <c r="BE28" i="37"/>
  <c r="M25" i="47"/>
  <c r="M24" i="47"/>
  <c r="I21" i="39"/>
  <c r="N48" i="68"/>
  <c r="H23" i="46"/>
  <c r="I9" i="36"/>
  <c r="N55" i="43"/>
  <c r="D57" i="43"/>
  <c r="D20" i="33"/>
  <c r="N20" i="33" s="1"/>
  <c r="AF20" i="33"/>
  <c r="C27" i="36"/>
  <c r="M27" i="36" s="1"/>
  <c r="AE27" i="36"/>
  <c r="L60" i="9"/>
  <c r="I23" i="52"/>
  <c r="H27" i="33"/>
  <c r="H28" i="33" s="1"/>
  <c r="BD24" i="40"/>
  <c r="BD11" i="40"/>
  <c r="N24" i="44"/>
  <c r="N11" i="44"/>
  <c r="BE51" i="40"/>
  <c r="M13" i="53"/>
  <c r="N56" i="9"/>
  <c r="H23" i="9"/>
  <c r="G20" i="36"/>
  <c r="AB20" i="36"/>
  <c r="D18" i="33"/>
  <c r="N18" i="33" s="1"/>
  <c r="AF18" i="33"/>
  <c r="M18" i="44"/>
  <c r="N18" i="50"/>
  <c r="N11" i="50"/>
  <c r="N9" i="50"/>
  <c r="N12" i="27"/>
  <c r="M18" i="61"/>
  <c r="M19" i="61"/>
  <c r="N21" i="9"/>
  <c r="H11" i="36"/>
  <c r="AT14" i="39"/>
  <c r="AT66" i="39"/>
  <c r="BD10" i="39"/>
  <c r="Z14" i="33"/>
  <c r="M51" i="50"/>
  <c r="M29" i="58"/>
  <c r="M27" i="27"/>
  <c r="M29" i="27"/>
  <c r="M12" i="27"/>
  <c r="N24" i="67"/>
  <c r="N25" i="67"/>
  <c r="C17" i="65"/>
  <c r="M14" i="65"/>
  <c r="D56" i="39"/>
  <c r="N56" i="39" s="1"/>
  <c r="AF56" i="39"/>
  <c r="AU14" i="39"/>
  <c r="AU66" i="39"/>
  <c r="BE10" i="39"/>
  <c r="H18" i="39"/>
  <c r="L41" i="66"/>
  <c r="AE48" i="38"/>
  <c r="BA11" i="33"/>
  <c r="C17" i="68"/>
  <c r="M14" i="68"/>
  <c r="D23" i="52"/>
  <c r="N23" i="52" s="1"/>
  <c r="D67" i="52"/>
  <c r="N19" i="52"/>
  <c r="M51" i="24"/>
  <c r="M25" i="24"/>
  <c r="M51" i="67"/>
  <c r="M20" i="67"/>
  <c r="N24" i="61"/>
  <c r="N29" i="61"/>
  <c r="L41" i="63"/>
  <c r="D9" i="39"/>
  <c r="N9" i="39" s="1"/>
  <c r="AF9" i="39"/>
  <c r="I23" i="43"/>
  <c r="L41" i="43"/>
  <c r="L59" i="26"/>
  <c r="D23" i="29"/>
  <c r="N23" i="29" s="1"/>
  <c r="D67" i="29"/>
  <c r="N19" i="29"/>
  <c r="C13" i="39"/>
  <c r="M13" i="39" s="1"/>
  <c r="AE13" i="39"/>
  <c r="BC41" i="36"/>
  <c r="BD55" i="33"/>
  <c r="AT57" i="33"/>
  <c r="M13" i="30"/>
  <c r="N24" i="24"/>
  <c r="N20" i="24"/>
  <c r="N13" i="47"/>
  <c r="N29" i="47"/>
  <c r="N12" i="53"/>
  <c r="N24" i="53"/>
  <c r="N19" i="70"/>
  <c r="H57" i="69"/>
  <c r="I8" i="75"/>
  <c r="D23" i="69"/>
  <c r="N23" i="69" s="1"/>
  <c r="D67" i="69"/>
  <c r="N19" i="69"/>
  <c r="D22" i="39"/>
  <c r="N22" i="39" s="1"/>
  <c r="AF22" i="39"/>
  <c r="N48" i="45"/>
  <c r="C57" i="46"/>
  <c r="M55" i="46"/>
  <c r="B52" i="35"/>
  <c r="L52" i="35" s="1"/>
  <c r="L50" i="35"/>
  <c r="D12" i="33"/>
  <c r="N12" i="33" s="1"/>
  <c r="AF12" i="33"/>
  <c r="N48" i="59"/>
  <c r="C23" i="60"/>
  <c r="M23" i="60" s="1"/>
  <c r="C67" i="60"/>
  <c r="M19" i="60"/>
  <c r="BT23" i="36"/>
  <c r="I8" i="34"/>
  <c r="N20" i="30"/>
  <c r="N25" i="58"/>
  <c r="N13" i="58"/>
  <c r="N20" i="58"/>
  <c r="M13" i="64"/>
  <c r="M29" i="64"/>
  <c r="D17" i="56"/>
  <c r="N14" i="56"/>
  <c r="M48" i="62"/>
  <c r="L59" i="23"/>
  <c r="D23" i="46"/>
  <c r="N23" i="46" s="1"/>
  <c r="D67" i="46"/>
  <c r="N19" i="46"/>
  <c r="AT14" i="36"/>
  <c r="AT66" i="36"/>
  <c r="BD10" i="36"/>
  <c r="N48" i="8"/>
  <c r="N12" i="9"/>
  <c r="D56" i="36"/>
  <c r="N56" i="36" s="1"/>
  <c r="AF56" i="36"/>
  <c r="J20" i="60"/>
  <c r="D57" i="23"/>
  <c r="N55" i="23"/>
  <c r="L59" i="9"/>
  <c r="B61" i="9"/>
  <c r="L61" i="9" s="1"/>
  <c r="M27" i="70"/>
  <c r="M29" i="70"/>
  <c r="BD18" i="34"/>
  <c r="BD29" i="34"/>
  <c r="D8" i="37"/>
  <c r="N8" i="37" s="1"/>
  <c r="AF8" i="37"/>
  <c r="N27" i="64"/>
  <c r="N20" i="64"/>
  <c r="L32" i="35"/>
  <c r="D20" i="39"/>
  <c r="N20" i="39" s="1"/>
  <c r="AF20" i="39"/>
  <c r="D20" i="36"/>
  <c r="N20" i="36" s="1"/>
  <c r="AF20" i="36"/>
  <c r="D23" i="43"/>
  <c r="N23" i="43" s="1"/>
  <c r="D67" i="43"/>
  <c r="N19" i="43"/>
  <c r="BC59" i="39"/>
  <c r="AS61" i="39"/>
  <c r="BC61" i="39" s="1"/>
  <c r="L60" i="46"/>
  <c r="D14" i="29"/>
  <c r="D66" i="29"/>
  <c r="N10" i="29"/>
  <c r="C12" i="39"/>
  <c r="M12" i="39" s="1"/>
  <c r="AE12" i="39"/>
  <c r="C21" i="33"/>
  <c r="M21" i="33" s="1"/>
  <c r="AE21" i="33"/>
  <c r="BD20" i="37"/>
  <c r="BE13" i="37"/>
  <c r="M19" i="47"/>
  <c r="D17" i="42"/>
  <c r="N14" i="42"/>
  <c r="J20" i="29"/>
  <c r="M55" i="52"/>
  <c r="C57" i="52"/>
  <c r="N22" i="9"/>
  <c r="D12" i="39"/>
  <c r="N12" i="39" s="1"/>
  <c r="AF12" i="39"/>
  <c r="N48" i="42"/>
  <c r="M48" i="56"/>
  <c r="L42" i="43"/>
  <c r="I20" i="33"/>
  <c r="H27" i="36"/>
  <c r="H28" i="36" s="1"/>
  <c r="N55" i="52"/>
  <c r="D57" i="52"/>
  <c r="BD51" i="40"/>
  <c r="BD29" i="40"/>
  <c r="N27" i="44"/>
  <c r="N19" i="44"/>
  <c r="BE13" i="40"/>
  <c r="M11" i="53"/>
  <c r="M9" i="53"/>
  <c r="BE48" i="35"/>
  <c r="AU23" i="36"/>
  <c r="BE23" i="36" s="1"/>
  <c r="AU67" i="36"/>
  <c r="BE19" i="36"/>
  <c r="M55" i="66"/>
  <c r="C57" i="66"/>
  <c r="M11" i="9"/>
  <c r="BD48" i="38"/>
  <c r="L51" i="35"/>
  <c r="D13" i="36"/>
  <c r="N13" i="36" s="1"/>
  <c r="AF13" i="36"/>
  <c r="C18" i="73"/>
  <c r="M18" i="73" s="1"/>
  <c r="B60" i="39"/>
  <c r="AD60" i="39"/>
  <c r="D48" i="38"/>
  <c r="N46" i="38"/>
  <c r="D30" i="6"/>
  <c r="N28" i="6"/>
  <c r="J11" i="66"/>
  <c r="M19" i="44"/>
  <c r="M28" i="44"/>
  <c r="M12" i="44"/>
  <c r="N51" i="50"/>
  <c r="N27" i="50"/>
  <c r="N13" i="27"/>
  <c r="M11" i="61"/>
  <c r="M28" i="61"/>
  <c r="M9" i="61"/>
  <c r="AY23" i="36"/>
  <c r="C17" i="56"/>
  <c r="M14" i="56"/>
  <c r="B61" i="57"/>
  <c r="L61" i="57" s="1"/>
  <c r="L59" i="57"/>
  <c r="D19" i="36"/>
  <c r="V23" i="36"/>
  <c r="AF23" i="36" s="1"/>
  <c r="V67" i="36"/>
  <c r="AF19" i="36"/>
  <c r="J11" i="49"/>
  <c r="D17" i="45"/>
  <c r="N14" i="45"/>
  <c r="D22" i="33"/>
  <c r="N22" i="33" s="1"/>
  <c r="AF22" i="33"/>
  <c r="C17" i="39"/>
  <c r="M17" i="39" s="1"/>
  <c r="AE17" i="39"/>
  <c r="D17" i="62"/>
  <c r="N14" i="62"/>
  <c r="L32" i="32"/>
  <c r="N55" i="66"/>
  <c r="D57" i="66"/>
  <c r="M29" i="50"/>
  <c r="M20" i="58"/>
  <c r="M9" i="58"/>
  <c r="M13" i="27"/>
  <c r="N9" i="67"/>
  <c r="N29" i="67"/>
  <c r="N20" i="9"/>
  <c r="C57" i="9"/>
  <c r="M55" i="9"/>
  <c r="N55" i="49"/>
  <c r="D57" i="49"/>
  <c r="N48" i="28"/>
  <c r="C23" i="29"/>
  <c r="M23" i="29" s="1"/>
  <c r="C67" i="29"/>
  <c r="M19" i="29"/>
  <c r="C9" i="36"/>
  <c r="M9" i="36" s="1"/>
  <c r="AE9" i="36"/>
  <c r="C8" i="34"/>
  <c r="M8" i="34" s="1"/>
  <c r="AE8" i="34"/>
  <c r="M11" i="24"/>
  <c r="M24" i="24"/>
  <c r="M28" i="67"/>
  <c r="N11" i="61"/>
  <c r="N20" i="61"/>
  <c r="H8" i="75"/>
  <c r="BE55" i="39"/>
  <c r="AU57" i="39"/>
  <c r="D12" i="36"/>
  <c r="N12" i="36" s="1"/>
  <c r="AF12" i="36"/>
  <c r="D19" i="33"/>
  <c r="V23" i="33"/>
  <c r="AF23" i="33" s="1"/>
  <c r="V67" i="33"/>
  <c r="AF19" i="33"/>
  <c r="C23" i="26"/>
  <c r="M23" i="26" s="1"/>
  <c r="C67" i="26"/>
  <c r="M19" i="26"/>
  <c r="L59" i="66"/>
  <c r="B61" i="66"/>
  <c r="L61" i="66" s="1"/>
  <c r="AA21" i="35"/>
  <c r="M51" i="30"/>
  <c r="M24" i="30"/>
  <c r="M25" i="30"/>
  <c r="N18" i="24"/>
  <c r="N18" i="47"/>
  <c r="N9" i="47"/>
  <c r="N20" i="47"/>
  <c r="N51" i="53"/>
  <c r="N11" i="70"/>
  <c r="N51" i="70"/>
  <c r="L51" i="38"/>
  <c r="C57" i="69"/>
  <c r="M55" i="69"/>
  <c r="I14" i="9"/>
  <c r="BU23" i="39"/>
  <c r="C13" i="73"/>
  <c r="M13" i="73" s="1"/>
  <c r="N46" i="35"/>
  <c r="D48" i="35"/>
  <c r="C14" i="46"/>
  <c r="C66" i="46"/>
  <c r="M10" i="46"/>
  <c r="D55" i="36"/>
  <c r="AF55" i="36"/>
  <c r="V57" i="36"/>
  <c r="I12" i="33"/>
  <c r="H22" i="36"/>
  <c r="N48" i="65"/>
  <c r="L50" i="32"/>
  <c r="B52" i="32"/>
  <c r="L52" i="32" s="1"/>
  <c r="N19" i="30"/>
  <c r="N9" i="30"/>
  <c r="N13" i="30"/>
  <c r="M25" i="64"/>
  <c r="C17" i="59"/>
  <c r="M14" i="59"/>
  <c r="M20" i="9"/>
  <c r="J11" i="38"/>
  <c r="C10" i="39"/>
  <c r="U14" i="39"/>
  <c r="U66" i="39"/>
  <c r="AE10" i="39"/>
  <c r="Z14" i="36"/>
  <c r="D10" i="73"/>
  <c r="M18" i="70"/>
  <c r="M51" i="70"/>
  <c r="M19" i="70"/>
  <c r="M24" i="70"/>
  <c r="BD12" i="34"/>
  <c r="BD20" i="34"/>
  <c r="I8" i="37"/>
  <c r="BE13" i="34"/>
  <c r="BE29" i="34"/>
  <c r="N9" i="64"/>
  <c r="N24" i="64"/>
  <c r="I46" i="73"/>
  <c r="I20" i="39"/>
  <c r="M56" i="9"/>
  <c r="D23" i="26"/>
  <c r="N23" i="26" s="1"/>
  <c r="D67" i="26"/>
  <c r="N19" i="26"/>
  <c r="BD48" i="35"/>
  <c r="N48" i="25"/>
  <c r="I20" i="36"/>
  <c r="L41" i="26"/>
  <c r="G20" i="39"/>
  <c r="AB20" i="39"/>
  <c r="H12" i="39"/>
  <c r="C12" i="36"/>
  <c r="M12" i="36" s="1"/>
  <c r="AE12" i="36"/>
  <c r="H21" i="33"/>
  <c r="BD29" i="37"/>
  <c r="BE20" i="37"/>
  <c r="M51" i="47"/>
  <c r="I57" i="46"/>
  <c r="H57" i="52"/>
  <c r="I12" i="39"/>
  <c r="J11" i="69"/>
  <c r="N48" i="56"/>
  <c r="I55" i="33"/>
  <c r="AA57" i="33"/>
  <c r="M48" i="28"/>
  <c r="BC60" i="39"/>
  <c r="AT17" i="32"/>
  <c r="BD14" i="32"/>
  <c r="C21" i="36"/>
  <c r="M21" i="36" s="1"/>
  <c r="AE21" i="36"/>
  <c r="I57" i="52"/>
  <c r="AY23" i="39"/>
  <c r="BD13" i="40"/>
  <c r="BD20" i="40"/>
  <c r="N51" i="44"/>
  <c r="BE25" i="40"/>
  <c r="BE29" i="40"/>
  <c r="M19" i="53"/>
  <c r="M27" i="53"/>
  <c r="Z30" i="33" l="1"/>
  <c r="J11" i="73"/>
  <c r="H10" i="34"/>
  <c r="I30" i="26"/>
  <c r="I48" i="73"/>
  <c r="AY30" i="39"/>
  <c r="H57" i="39"/>
  <c r="I27" i="34"/>
  <c r="I30" i="66"/>
  <c r="H13" i="34"/>
  <c r="H21" i="64"/>
  <c r="I19" i="40"/>
  <c r="I9" i="34"/>
  <c r="I9" i="75"/>
  <c r="H30" i="43"/>
  <c r="H13" i="75"/>
  <c r="I30" i="52"/>
  <c r="I25" i="37"/>
  <c r="I13" i="75"/>
  <c r="H20" i="75"/>
  <c r="I52" i="61"/>
  <c r="I11" i="34"/>
  <c r="I30" i="69"/>
  <c r="Z30" i="36"/>
  <c r="H11" i="75"/>
  <c r="I30" i="46"/>
  <c r="I30" i="63"/>
  <c r="AZ30" i="39"/>
  <c r="J11" i="39"/>
  <c r="I25" i="34"/>
  <c r="H14" i="73"/>
  <c r="H21" i="73" s="1"/>
  <c r="J11" i="67"/>
  <c r="H9" i="40"/>
  <c r="H12" i="75"/>
  <c r="I27" i="75"/>
  <c r="I28" i="75" s="1"/>
  <c r="H25" i="34"/>
  <c r="I26" i="34"/>
  <c r="H30" i="69"/>
  <c r="I30" i="57"/>
  <c r="I57" i="39"/>
  <c r="I19" i="75"/>
  <c r="I29" i="37"/>
  <c r="H57" i="33"/>
  <c r="H22" i="75"/>
  <c r="I14" i="73"/>
  <c r="I21" i="73" s="1"/>
  <c r="I30" i="43"/>
  <c r="H56" i="75"/>
  <c r="H14" i="33"/>
  <c r="I30" i="60"/>
  <c r="H30" i="57"/>
  <c r="H12" i="37"/>
  <c r="I51" i="37"/>
  <c r="BA11" i="34"/>
  <c r="J11" i="33"/>
  <c r="I11" i="75"/>
  <c r="H10" i="75"/>
  <c r="H11" i="34"/>
  <c r="I18" i="75"/>
  <c r="I12" i="37"/>
  <c r="H9" i="34"/>
  <c r="H30" i="63"/>
  <c r="I20" i="34"/>
  <c r="I14" i="33"/>
  <c r="H52" i="67"/>
  <c r="H17" i="75"/>
  <c r="I30" i="49"/>
  <c r="H30" i="29"/>
  <c r="Z30" i="39"/>
  <c r="H48" i="73"/>
  <c r="H30" i="26"/>
  <c r="J11" i="58"/>
  <c r="I20" i="40"/>
  <c r="H9" i="75"/>
  <c r="H13" i="37"/>
  <c r="H30" i="23"/>
  <c r="H14" i="50"/>
  <c r="H52" i="44"/>
  <c r="BA27" i="34"/>
  <c r="I52" i="58"/>
  <c r="I28" i="34"/>
  <c r="I18" i="40"/>
  <c r="H30" i="49"/>
  <c r="H19" i="40"/>
  <c r="I12" i="34"/>
  <c r="H27" i="37"/>
  <c r="J18" i="30"/>
  <c r="J11" i="64"/>
  <c r="H19" i="37"/>
  <c r="C55" i="75"/>
  <c r="M55" i="75" s="1"/>
  <c r="AZ30" i="36"/>
  <c r="H52" i="27"/>
  <c r="I18" i="37"/>
  <c r="M10" i="73"/>
  <c r="H26" i="37"/>
  <c r="H30" i="46"/>
  <c r="I30" i="23"/>
  <c r="H8" i="76"/>
  <c r="I12" i="75"/>
  <c r="C11" i="75"/>
  <c r="M11" i="75" s="1"/>
  <c r="I9" i="40"/>
  <c r="I30" i="64"/>
  <c r="AY52" i="34"/>
  <c r="I14" i="44"/>
  <c r="H51" i="37"/>
  <c r="I30" i="9"/>
  <c r="AZ52" i="34"/>
  <c r="D21" i="75"/>
  <c r="N21" i="75" s="1"/>
  <c r="C20" i="75"/>
  <c r="M20" i="75" s="1"/>
  <c r="H26" i="34"/>
  <c r="H9" i="37"/>
  <c r="H30" i="52"/>
  <c r="I56" i="75"/>
  <c r="I22" i="75"/>
  <c r="H11" i="40"/>
  <c r="J18" i="53"/>
  <c r="I57" i="33"/>
  <c r="I14" i="64"/>
  <c r="I52" i="24"/>
  <c r="H21" i="27"/>
  <c r="I28" i="37"/>
  <c r="I11" i="37"/>
  <c r="I14" i="67"/>
  <c r="H10" i="37"/>
  <c r="AY30" i="36"/>
  <c r="H14" i="44"/>
  <c r="I30" i="53"/>
  <c r="H30" i="66"/>
  <c r="AZ21" i="34"/>
  <c r="AY52" i="40"/>
  <c r="D55" i="75"/>
  <c r="N55" i="75" s="1"/>
  <c r="BA11" i="40"/>
  <c r="J27" i="58"/>
  <c r="I19" i="34"/>
  <c r="H14" i="70"/>
  <c r="I11" i="40"/>
  <c r="I13" i="37"/>
  <c r="I14" i="70"/>
  <c r="I14" i="50"/>
  <c r="I52" i="27"/>
  <c r="H19" i="75"/>
  <c r="H21" i="75"/>
  <c r="C56" i="75"/>
  <c r="M56" i="75" s="1"/>
  <c r="H21" i="50"/>
  <c r="I21" i="75"/>
  <c r="I14" i="24"/>
  <c r="H28" i="34"/>
  <c r="H30" i="60"/>
  <c r="H52" i="61"/>
  <c r="AY30" i="33"/>
  <c r="I21" i="44"/>
  <c r="H30" i="70"/>
  <c r="H14" i="58"/>
  <c r="I21" i="27"/>
  <c r="H52" i="58"/>
  <c r="AZ30" i="33"/>
  <c r="I30" i="29"/>
  <c r="B59" i="75"/>
  <c r="L59" i="75" s="1"/>
  <c r="I30" i="24"/>
  <c r="I21" i="67"/>
  <c r="J18" i="24"/>
  <c r="I10" i="37"/>
  <c r="I9" i="37"/>
  <c r="D20" i="75"/>
  <c r="N20" i="75" s="1"/>
  <c r="BA11" i="37"/>
  <c r="AY14" i="37"/>
  <c r="J18" i="58"/>
  <c r="C19" i="75"/>
  <c r="C23" i="75" s="1"/>
  <c r="M23" i="75" s="1"/>
  <c r="H27" i="34"/>
  <c r="I14" i="61"/>
  <c r="I52" i="64"/>
  <c r="I26" i="37"/>
  <c r="AZ21" i="40"/>
  <c r="J18" i="27"/>
  <c r="AZ14" i="40"/>
  <c r="D27" i="75"/>
  <c r="N27" i="75" s="1"/>
  <c r="I52" i="67"/>
  <c r="H30" i="24"/>
  <c r="H14" i="64"/>
  <c r="I27" i="37"/>
  <c r="H52" i="53"/>
  <c r="I14" i="30"/>
  <c r="H14" i="61"/>
  <c r="H52" i="64"/>
  <c r="I14" i="47"/>
  <c r="AA14" i="34"/>
  <c r="J11" i="53"/>
  <c r="H14" i="47"/>
  <c r="I52" i="30"/>
  <c r="I51" i="40"/>
  <c r="I19" i="37"/>
  <c r="J27" i="30"/>
  <c r="H28" i="37"/>
  <c r="I51" i="34"/>
  <c r="I10" i="75"/>
  <c r="J20" i="39"/>
  <c r="J18" i="61"/>
  <c r="H30" i="30"/>
  <c r="H14" i="27"/>
  <c r="H14" i="24"/>
  <c r="C10" i="75"/>
  <c r="M10" i="75" s="1"/>
  <c r="I20" i="75"/>
  <c r="I14" i="27"/>
  <c r="I14" i="53"/>
  <c r="AZ14" i="37"/>
  <c r="I14" i="39"/>
  <c r="I14" i="58"/>
  <c r="D10" i="75"/>
  <c r="N10" i="75" s="1"/>
  <c r="I14" i="10"/>
  <c r="H14" i="53"/>
  <c r="H14" i="30"/>
  <c r="H14" i="36"/>
  <c r="AZ14" i="34"/>
  <c r="AY14" i="40"/>
  <c r="AY14" i="34"/>
  <c r="B41" i="75"/>
  <c r="L41" i="75" s="1"/>
  <c r="G20" i="75"/>
  <c r="AA30" i="39"/>
  <c r="H18" i="75"/>
  <c r="H14" i="67"/>
  <c r="AT52" i="40"/>
  <c r="BD50" i="40"/>
  <c r="AT19" i="32"/>
  <c r="BD17" i="32"/>
  <c r="AA14" i="37"/>
  <c r="C14" i="39"/>
  <c r="C66" i="39"/>
  <c r="M10" i="39"/>
  <c r="N13" i="10"/>
  <c r="L60" i="39"/>
  <c r="M57" i="66"/>
  <c r="E51" i="24"/>
  <c r="L51" i="24"/>
  <c r="D11" i="34"/>
  <c r="N11" i="34" s="1"/>
  <c r="AF11" i="34"/>
  <c r="C11" i="40"/>
  <c r="M11" i="40" s="1"/>
  <c r="AE11" i="40"/>
  <c r="C17" i="34"/>
  <c r="U21" i="34"/>
  <c r="AE21" i="34" s="1"/>
  <c r="U62" i="34"/>
  <c r="AE17" i="34"/>
  <c r="E51" i="30"/>
  <c r="O51" i="30" s="1"/>
  <c r="L51" i="30"/>
  <c r="C19" i="65"/>
  <c r="M17" i="65"/>
  <c r="I30" i="67"/>
  <c r="G18" i="40"/>
  <c r="AB18" i="40"/>
  <c r="D26" i="43"/>
  <c r="N14" i="43"/>
  <c r="AU30" i="34"/>
  <c r="BE30" i="34" s="1"/>
  <c r="AU63" i="34"/>
  <c r="BE26" i="34"/>
  <c r="D17" i="37"/>
  <c r="V21" i="37"/>
  <c r="AF21" i="37" s="1"/>
  <c r="V62" i="37"/>
  <c r="AF17" i="37"/>
  <c r="H52" i="70"/>
  <c r="D48" i="73"/>
  <c r="N46" i="73"/>
  <c r="D27" i="34"/>
  <c r="N27" i="34" s="1"/>
  <c r="AF27" i="34"/>
  <c r="C14" i="10"/>
  <c r="C61" i="10"/>
  <c r="M10" i="10"/>
  <c r="C30" i="58"/>
  <c r="M30" i="58" s="1"/>
  <c r="C63" i="58"/>
  <c r="M26" i="58"/>
  <c r="AU19" i="38"/>
  <c r="BE17" i="38"/>
  <c r="N50" i="27"/>
  <c r="D52" i="27"/>
  <c r="E51" i="27"/>
  <c r="O51" i="27" s="1"/>
  <c r="L51" i="27"/>
  <c r="I29" i="40"/>
  <c r="AT21" i="34"/>
  <c r="BD21" i="34" s="1"/>
  <c r="AT62" i="34"/>
  <c r="BD17" i="34"/>
  <c r="J27" i="44"/>
  <c r="C10" i="40"/>
  <c r="U14" i="40"/>
  <c r="U61" i="40"/>
  <c r="AE10" i="40"/>
  <c r="I52" i="70"/>
  <c r="D21" i="47"/>
  <c r="N21" i="47" s="1"/>
  <c r="D62" i="47"/>
  <c r="N17" i="47"/>
  <c r="H50" i="37"/>
  <c r="Z52" i="37"/>
  <c r="D21" i="61"/>
  <c r="N21" i="61" s="1"/>
  <c r="D62" i="61"/>
  <c r="N17" i="61"/>
  <c r="D26" i="26"/>
  <c r="N14" i="26"/>
  <c r="M50" i="27"/>
  <c r="C52" i="27"/>
  <c r="J27" i="27"/>
  <c r="C19" i="48"/>
  <c r="M17" i="48"/>
  <c r="L55" i="67"/>
  <c r="D19" i="68"/>
  <c r="N17" i="68"/>
  <c r="D21" i="64"/>
  <c r="N21" i="64" s="1"/>
  <c r="D62" i="64"/>
  <c r="N17" i="64"/>
  <c r="H21" i="70"/>
  <c r="D26" i="57"/>
  <c r="N14" i="57"/>
  <c r="L59" i="39"/>
  <c r="B61" i="39"/>
  <c r="L61" i="39" s="1"/>
  <c r="C19" i="45"/>
  <c r="M17" i="45"/>
  <c r="D30" i="58"/>
  <c r="N30" i="58" s="1"/>
  <c r="D63" i="58"/>
  <c r="N26" i="58"/>
  <c r="C30" i="10"/>
  <c r="M30" i="10" s="1"/>
  <c r="C63" i="10"/>
  <c r="M26" i="10"/>
  <c r="D30" i="64"/>
  <c r="N30" i="64" s="1"/>
  <c r="D63" i="64"/>
  <c r="N26" i="64"/>
  <c r="D9" i="37"/>
  <c r="N9" i="37" s="1"/>
  <c r="AF9" i="37"/>
  <c r="D17" i="38"/>
  <c r="V19" i="38"/>
  <c r="AF17" i="38"/>
  <c r="C52" i="64"/>
  <c r="M50" i="64"/>
  <c r="I29" i="34"/>
  <c r="M25" i="10"/>
  <c r="H50" i="34"/>
  <c r="Z52" i="34"/>
  <c r="BA27" i="40"/>
  <c r="D17" i="32"/>
  <c r="V19" i="32"/>
  <c r="AF17" i="32"/>
  <c r="D28" i="40"/>
  <c r="N28" i="40" s="1"/>
  <c r="AF28" i="40"/>
  <c r="D25" i="37"/>
  <c r="N25" i="37" s="1"/>
  <c r="AF25" i="37"/>
  <c r="C26" i="40"/>
  <c r="U30" i="40"/>
  <c r="AE30" i="40" s="1"/>
  <c r="U63" i="40"/>
  <c r="AE26" i="40"/>
  <c r="C29" i="37"/>
  <c r="M29" i="37" s="1"/>
  <c r="AE29" i="37"/>
  <c r="H20" i="34"/>
  <c r="H30" i="27"/>
  <c r="C52" i="61"/>
  <c r="M50" i="61"/>
  <c r="H52" i="47"/>
  <c r="I27" i="40"/>
  <c r="AT30" i="37"/>
  <c r="BD30" i="37" s="1"/>
  <c r="AT63" i="37"/>
  <c r="BD26" i="37"/>
  <c r="C26" i="63"/>
  <c r="M14" i="63"/>
  <c r="L60" i="33"/>
  <c r="D11" i="75"/>
  <c r="N11" i="75" s="1"/>
  <c r="D26" i="60"/>
  <c r="N14" i="60"/>
  <c r="G11" i="34"/>
  <c r="AB11" i="34"/>
  <c r="H20" i="37"/>
  <c r="L42" i="39"/>
  <c r="C30" i="67"/>
  <c r="M30" i="67" s="1"/>
  <c r="C63" i="67"/>
  <c r="M26" i="67"/>
  <c r="C24" i="34"/>
  <c r="M24" i="34" s="1"/>
  <c r="AE24" i="34"/>
  <c r="D19" i="59"/>
  <c r="N17" i="59"/>
  <c r="N25" i="10"/>
  <c r="C26" i="66"/>
  <c r="M14" i="66"/>
  <c r="C30" i="44"/>
  <c r="M30" i="44" s="1"/>
  <c r="C63" i="44"/>
  <c r="M26" i="44"/>
  <c r="J11" i="27"/>
  <c r="D11" i="40"/>
  <c r="N11" i="40" s="1"/>
  <c r="AF11" i="40"/>
  <c r="C26" i="46"/>
  <c r="M14" i="46"/>
  <c r="N48" i="35"/>
  <c r="D52" i="24"/>
  <c r="N50" i="24"/>
  <c r="D23" i="33"/>
  <c r="N23" i="33" s="1"/>
  <c r="D67" i="33"/>
  <c r="N19" i="33"/>
  <c r="M11" i="10"/>
  <c r="L42" i="61"/>
  <c r="D19" i="45"/>
  <c r="N17" i="45"/>
  <c r="D21" i="27"/>
  <c r="N21" i="27" s="1"/>
  <c r="D62" i="27"/>
  <c r="N17" i="27"/>
  <c r="L55" i="47"/>
  <c r="L54" i="50"/>
  <c r="B56" i="50"/>
  <c r="L56" i="50" s="1"/>
  <c r="L42" i="58"/>
  <c r="D26" i="37"/>
  <c r="V30" i="37"/>
  <c r="AF30" i="37" s="1"/>
  <c r="V63" i="37"/>
  <c r="AF26" i="37"/>
  <c r="C26" i="37"/>
  <c r="U30" i="37"/>
  <c r="AE30" i="37" s="1"/>
  <c r="U63" i="37"/>
  <c r="AE26" i="37"/>
  <c r="M29" i="10"/>
  <c r="C13" i="34"/>
  <c r="M13" i="34" s="1"/>
  <c r="AE13" i="34"/>
  <c r="C30" i="50"/>
  <c r="M30" i="50" s="1"/>
  <c r="C63" i="50"/>
  <c r="M26" i="50"/>
  <c r="C30" i="53"/>
  <c r="M30" i="53" s="1"/>
  <c r="C63" i="53"/>
  <c r="M26" i="53"/>
  <c r="AY30" i="40"/>
  <c r="D20" i="40"/>
  <c r="N20" i="40" s="1"/>
  <c r="AF20" i="40"/>
  <c r="AY21" i="37"/>
  <c r="D26" i="52"/>
  <c r="N14" i="52"/>
  <c r="C14" i="64"/>
  <c r="C61" i="64"/>
  <c r="M10" i="64"/>
  <c r="L55" i="64"/>
  <c r="M48" i="32"/>
  <c r="C30" i="24"/>
  <c r="M30" i="24" s="1"/>
  <c r="C63" i="24"/>
  <c r="M26" i="24"/>
  <c r="C17" i="75"/>
  <c r="M17" i="75" s="1"/>
  <c r="D25" i="40"/>
  <c r="N25" i="40" s="1"/>
  <c r="AF25" i="40"/>
  <c r="L54" i="67"/>
  <c r="B56" i="67"/>
  <c r="L56" i="67" s="1"/>
  <c r="G11" i="37"/>
  <c r="AB11" i="37"/>
  <c r="D14" i="64"/>
  <c r="D61" i="64"/>
  <c r="N10" i="64"/>
  <c r="D50" i="34"/>
  <c r="V52" i="34"/>
  <c r="AF50" i="34"/>
  <c r="C25" i="40"/>
  <c r="M25" i="40" s="1"/>
  <c r="AE25" i="40"/>
  <c r="Z14" i="37"/>
  <c r="I14" i="36"/>
  <c r="C8" i="76"/>
  <c r="M8" i="76" s="1"/>
  <c r="N27" i="10"/>
  <c r="AF57" i="39"/>
  <c r="BE50" i="37"/>
  <c r="AU52" i="37"/>
  <c r="I10" i="40"/>
  <c r="D27" i="37"/>
  <c r="N27" i="37" s="1"/>
  <c r="AF27" i="37"/>
  <c r="C21" i="70"/>
  <c r="M21" i="70" s="1"/>
  <c r="M17" i="70"/>
  <c r="C62" i="70"/>
  <c r="BE57" i="33"/>
  <c r="D51" i="34"/>
  <c r="N51" i="34" s="1"/>
  <c r="AF51" i="34"/>
  <c r="BE57" i="36"/>
  <c r="D9" i="75"/>
  <c r="N9" i="75" s="1"/>
  <c r="C27" i="34"/>
  <c r="M27" i="34" s="1"/>
  <c r="AE27" i="34"/>
  <c r="C14" i="58"/>
  <c r="C61" i="58"/>
  <c r="M10" i="58"/>
  <c r="AE57" i="36"/>
  <c r="M57" i="29"/>
  <c r="D19" i="8"/>
  <c r="N17" i="8"/>
  <c r="C23" i="39"/>
  <c r="M23" i="39" s="1"/>
  <c r="C67" i="39"/>
  <c r="M19" i="39"/>
  <c r="J11" i="36"/>
  <c r="I21" i="30"/>
  <c r="D24" i="34"/>
  <c r="N24" i="34" s="1"/>
  <c r="AF24" i="34"/>
  <c r="C50" i="34"/>
  <c r="U52" i="34"/>
  <c r="AE50" i="34"/>
  <c r="I21" i="10"/>
  <c r="D30" i="50"/>
  <c r="N30" i="50" s="1"/>
  <c r="D63" i="50"/>
  <c r="N26" i="50"/>
  <c r="J27" i="50"/>
  <c r="H14" i="39"/>
  <c r="C26" i="57"/>
  <c r="M14" i="57"/>
  <c r="BC55" i="34"/>
  <c r="I28" i="40"/>
  <c r="J11" i="44"/>
  <c r="BA27" i="37"/>
  <c r="D26" i="46"/>
  <c r="N14" i="46"/>
  <c r="C57" i="39"/>
  <c r="M55" i="39"/>
  <c r="H29" i="37"/>
  <c r="M24" i="10"/>
  <c r="C18" i="34"/>
  <c r="M18" i="34" s="1"/>
  <c r="AE18" i="34"/>
  <c r="B56" i="47"/>
  <c r="L56" i="47" s="1"/>
  <c r="L54" i="47"/>
  <c r="AF57" i="33"/>
  <c r="AU19" i="35"/>
  <c r="BE17" i="35"/>
  <c r="C19" i="42"/>
  <c r="M17" i="42"/>
  <c r="D12" i="40"/>
  <c r="N12" i="40" s="1"/>
  <c r="AF12" i="40"/>
  <c r="I17" i="34"/>
  <c r="AA21" i="34"/>
  <c r="C18" i="40"/>
  <c r="M18" i="40" s="1"/>
  <c r="AE18" i="40"/>
  <c r="I57" i="36"/>
  <c r="H30" i="9"/>
  <c r="C14" i="24"/>
  <c r="C61" i="24"/>
  <c r="M10" i="24"/>
  <c r="H24" i="34"/>
  <c r="Z30" i="34"/>
  <c r="L54" i="30"/>
  <c r="C30" i="27"/>
  <c r="M30" i="27" s="1"/>
  <c r="C63" i="27"/>
  <c r="M26" i="27"/>
  <c r="D52" i="50"/>
  <c r="N50" i="50"/>
  <c r="D21" i="44"/>
  <c r="N21" i="44" s="1"/>
  <c r="D62" i="44"/>
  <c r="N17" i="44"/>
  <c r="C30" i="47"/>
  <c r="M30" i="47" s="1"/>
  <c r="C63" i="47"/>
  <c r="M26" i="47"/>
  <c r="B42" i="37"/>
  <c r="AD42" i="37"/>
  <c r="D10" i="37"/>
  <c r="V14" i="37"/>
  <c r="V61" i="37"/>
  <c r="AF10" i="37"/>
  <c r="AT52" i="34"/>
  <c r="BD50" i="34"/>
  <c r="N57" i="49"/>
  <c r="N12" i="10"/>
  <c r="N57" i="52"/>
  <c r="D9" i="40"/>
  <c r="N9" i="40" s="1"/>
  <c r="AF9" i="40"/>
  <c r="B42" i="40"/>
  <c r="AD42" i="40"/>
  <c r="AU52" i="34"/>
  <c r="BE50" i="34"/>
  <c r="D12" i="75"/>
  <c r="N12" i="75" s="1"/>
  <c r="M57" i="46"/>
  <c r="BD57" i="33"/>
  <c r="AU26" i="39"/>
  <c r="BE14" i="39"/>
  <c r="H21" i="58"/>
  <c r="N19" i="10"/>
  <c r="AT21" i="37"/>
  <c r="BD21" i="37" s="1"/>
  <c r="AT62" i="37"/>
  <c r="BD17" i="37"/>
  <c r="BC55" i="37"/>
  <c r="I21" i="58"/>
  <c r="D12" i="34"/>
  <c r="N12" i="34" s="1"/>
  <c r="AF12" i="34"/>
  <c r="H52" i="30"/>
  <c r="C28" i="34"/>
  <c r="M28" i="34" s="1"/>
  <c r="AE28" i="34"/>
  <c r="J18" i="47"/>
  <c r="I25" i="40"/>
  <c r="G11" i="75"/>
  <c r="C9" i="75"/>
  <c r="M9" i="75" s="1"/>
  <c r="I50" i="34"/>
  <c r="AA52" i="34"/>
  <c r="H25" i="40"/>
  <c r="D52" i="61"/>
  <c r="N50" i="61"/>
  <c r="J11" i="61"/>
  <c r="I23" i="39"/>
  <c r="L60" i="36"/>
  <c r="AZ52" i="37"/>
  <c r="D10" i="40"/>
  <c r="V14" i="40"/>
  <c r="V61" i="40"/>
  <c r="AF10" i="40"/>
  <c r="C21" i="64"/>
  <c r="M21" i="64" s="1"/>
  <c r="C62" i="64"/>
  <c r="M17" i="64"/>
  <c r="H17" i="40"/>
  <c r="Z21" i="40"/>
  <c r="I21" i="70"/>
  <c r="I21" i="53"/>
  <c r="N50" i="67"/>
  <c r="D52" i="67"/>
  <c r="M57" i="49"/>
  <c r="AT30" i="40"/>
  <c r="BD30" i="40" s="1"/>
  <c r="AT63" i="40"/>
  <c r="BD26" i="40"/>
  <c r="C26" i="49"/>
  <c r="M14" i="49"/>
  <c r="J27" i="67"/>
  <c r="B56" i="10"/>
  <c r="L56" i="10" s="1"/>
  <c r="L54" i="10"/>
  <c r="C23" i="36"/>
  <c r="M23" i="36" s="1"/>
  <c r="C67" i="36"/>
  <c r="M19" i="36"/>
  <c r="D24" i="37"/>
  <c r="N24" i="37" s="1"/>
  <c r="AF24" i="37"/>
  <c r="U26" i="36"/>
  <c r="AE14" i="36"/>
  <c r="D21" i="30"/>
  <c r="N21" i="30" s="1"/>
  <c r="D62" i="30"/>
  <c r="N17" i="30"/>
  <c r="I24" i="34"/>
  <c r="AA30" i="34"/>
  <c r="I21" i="24"/>
  <c r="C9" i="37"/>
  <c r="M9" i="37" s="1"/>
  <c r="AE9" i="37"/>
  <c r="C19" i="28"/>
  <c r="M17" i="28"/>
  <c r="M50" i="10"/>
  <c r="C52" i="10"/>
  <c r="C19" i="34"/>
  <c r="M19" i="34" s="1"/>
  <c r="AE19" i="34"/>
  <c r="L42" i="30"/>
  <c r="D21" i="10"/>
  <c r="N21" i="10" s="1"/>
  <c r="D62" i="10"/>
  <c r="N17" i="10"/>
  <c r="I26" i="40"/>
  <c r="AA30" i="33"/>
  <c r="C21" i="30"/>
  <c r="M21" i="30" s="1"/>
  <c r="C62" i="30"/>
  <c r="M17" i="30"/>
  <c r="C25" i="37"/>
  <c r="M25" i="37" s="1"/>
  <c r="AE25" i="37"/>
  <c r="H30" i="10"/>
  <c r="H18" i="34"/>
  <c r="C26" i="43"/>
  <c r="M14" i="43"/>
  <c r="M30" i="6"/>
  <c r="N51" i="10"/>
  <c r="H30" i="50"/>
  <c r="H23" i="33"/>
  <c r="C17" i="73"/>
  <c r="M14" i="73"/>
  <c r="N50" i="44"/>
  <c r="D52" i="44"/>
  <c r="N55" i="33"/>
  <c r="D57" i="33"/>
  <c r="I12" i="40"/>
  <c r="BA18" i="37"/>
  <c r="D17" i="34"/>
  <c r="V21" i="34"/>
  <c r="AF21" i="34" s="1"/>
  <c r="V62" i="34"/>
  <c r="AF17" i="34"/>
  <c r="H18" i="40"/>
  <c r="G18" i="34"/>
  <c r="AB18" i="34"/>
  <c r="H30" i="67"/>
  <c r="D30" i="27"/>
  <c r="N30" i="27" s="1"/>
  <c r="D63" i="27"/>
  <c r="N26" i="27"/>
  <c r="I52" i="50"/>
  <c r="J18" i="50"/>
  <c r="C48" i="73"/>
  <c r="I50" i="40"/>
  <c r="AA52" i="40"/>
  <c r="L42" i="10"/>
  <c r="BC54" i="37"/>
  <c r="AS56" i="37"/>
  <c r="BC56" i="37" s="1"/>
  <c r="C9" i="40"/>
  <c r="M9" i="40" s="1"/>
  <c r="AE9" i="40"/>
  <c r="M57" i="69"/>
  <c r="C10" i="37"/>
  <c r="U14" i="37"/>
  <c r="AE10" i="37"/>
  <c r="U61" i="37"/>
  <c r="M28" i="10"/>
  <c r="J18" i="70"/>
  <c r="D22" i="75"/>
  <c r="N22" i="75" s="1"/>
  <c r="D26" i="29"/>
  <c r="N14" i="29"/>
  <c r="G27" i="37"/>
  <c r="AB27" i="37"/>
  <c r="D26" i="34"/>
  <c r="V30" i="34"/>
  <c r="AF30" i="34" s="1"/>
  <c r="V63" i="34"/>
  <c r="AF26" i="34"/>
  <c r="M27" i="10"/>
  <c r="C21" i="58"/>
  <c r="M21" i="58" s="1"/>
  <c r="C62" i="58"/>
  <c r="M17" i="58"/>
  <c r="J11" i="70"/>
  <c r="AT26" i="39"/>
  <c r="BD14" i="39"/>
  <c r="D14" i="27"/>
  <c r="D61" i="27"/>
  <c r="N10" i="27"/>
  <c r="J20" i="36"/>
  <c r="D24" i="40"/>
  <c r="N24" i="40" s="1"/>
  <c r="AF24" i="40"/>
  <c r="N57" i="63"/>
  <c r="D50" i="37"/>
  <c r="AF50" i="37"/>
  <c r="V52" i="37"/>
  <c r="D21" i="58"/>
  <c r="N21" i="58" s="1"/>
  <c r="D62" i="58"/>
  <c r="N17" i="58"/>
  <c r="B54" i="34"/>
  <c r="T56" i="34"/>
  <c r="AD56" i="34" s="1"/>
  <c r="AD54" i="34"/>
  <c r="L41" i="36"/>
  <c r="D30" i="47"/>
  <c r="N30" i="47" s="1"/>
  <c r="D63" i="47"/>
  <c r="N26" i="47"/>
  <c r="C52" i="30"/>
  <c r="M50" i="30"/>
  <c r="M51" i="10"/>
  <c r="N28" i="10"/>
  <c r="N57" i="57"/>
  <c r="L42" i="50"/>
  <c r="M48" i="35"/>
  <c r="L54" i="58"/>
  <c r="B56" i="58"/>
  <c r="L56" i="58" s="1"/>
  <c r="G11" i="40"/>
  <c r="AB11" i="40"/>
  <c r="D51" i="37"/>
  <c r="N51" i="37" s="1"/>
  <c r="AF51" i="37"/>
  <c r="D19" i="34"/>
  <c r="N19" i="34" s="1"/>
  <c r="AF19" i="34"/>
  <c r="C27" i="37"/>
  <c r="M27" i="37" s="1"/>
  <c r="AE27" i="37"/>
  <c r="C19" i="51"/>
  <c r="M17" i="51"/>
  <c r="H21" i="67"/>
  <c r="H21" i="10"/>
  <c r="N29" i="10"/>
  <c r="BC54" i="40"/>
  <c r="AS56" i="40"/>
  <c r="BC56" i="40" s="1"/>
  <c r="D57" i="39"/>
  <c r="N55" i="39"/>
  <c r="C19" i="62"/>
  <c r="M17" i="62"/>
  <c r="H21" i="44"/>
  <c r="D13" i="40"/>
  <c r="N13" i="40" s="1"/>
  <c r="AF13" i="40"/>
  <c r="C17" i="35"/>
  <c r="U19" i="35"/>
  <c r="AE17" i="35"/>
  <c r="D18" i="37"/>
  <c r="N18" i="37" s="1"/>
  <c r="AF18" i="37"/>
  <c r="D14" i="30"/>
  <c r="D61" i="30"/>
  <c r="N10" i="30"/>
  <c r="C17" i="40"/>
  <c r="U21" i="40"/>
  <c r="AE21" i="40" s="1"/>
  <c r="U62" i="40"/>
  <c r="AE17" i="40"/>
  <c r="J27" i="64"/>
  <c r="D26" i="9"/>
  <c r="N14" i="9"/>
  <c r="D21" i="70"/>
  <c r="N21" i="70" s="1"/>
  <c r="N17" i="70"/>
  <c r="D62" i="70"/>
  <c r="D21" i="53"/>
  <c r="N21" i="53" s="1"/>
  <c r="D62" i="53"/>
  <c r="N17" i="53"/>
  <c r="AA30" i="36"/>
  <c r="C12" i="34"/>
  <c r="M12" i="34" s="1"/>
  <c r="AE12" i="34"/>
  <c r="N50" i="10"/>
  <c r="D52" i="10"/>
  <c r="M50" i="50"/>
  <c r="C52" i="50"/>
  <c r="C57" i="36"/>
  <c r="M55" i="36"/>
  <c r="D14" i="44"/>
  <c r="D61" i="44"/>
  <c r="N10" i="44"/>
  <c r="L42" i="24"/>
  <c r="I24" i="37"/>
  <c r="AA30" i="37"/>
  <c r="C14" i="36"/>
  <c r="C66" i="36"/>
  <c r="M10" i="36"/>
  <c r="D18" i="34"/>
  <c r="N18" i="34" s="1"/>
  <c r="AF18" i="34"/>
  <c r="D62" i="24"/>
  <c r="D21" i="24"/>
  <c r="N21" i="24" s="1"/>
  <c r="N17" i="24"/>
  <c r="H52" i="10"/>
  <c r="H19" i="34"/>
  <c r="I55" i="75"/>
  <c r="J27" i="24"/>
  <c r="AZ30" i="37"/>
  <c r="D26" i="40"/>
  <c r="V30" i="40"/>
  <c r="AF30" i="40" s="1"/>
  <c r="V63" i="40"/>
  <c r="AF26" i="40"/>
  <c r="AY30" i="37"/>
  <c r="J11" i="10"/>
  <c r="AZ30" i="34"/>
  <c r="J18" i="44"/>
  <c r="C30" i="70"/>
  <c r="M30" i="70" s="1"/>
  <c r="C63" i="70"/>
  <c r="M26" i="70"/>
  <c r="U26" i="33"/>
  <c r="AE14" i="33"/>
  <c r="M57" i="23"/>
  <c r="Z14" i="40"/>
  <c r="L42" i="64"/>
  <c r="H21" i="30"/>
  <c r="H25" i="37"/>
  <c r="N24" i="10"/>
  <c r="I52" i="44"/>
  <c r="D18" i="75"/>
  <c r="N18" i="75" s="1"/>
  <c r="N57" i="46"/>
  <c r="D26" i="23"/>
  <c r="N14" i="23"/>
  <c r="D13" i="34"/>
  <c r="N13" i="34" s="1"/>
  <c r="AF13" i="34"/>
  <c r="C12" i="40"/>
  <c r="M12" i="40" s="1"/>
  <c r="AE12" i="40"/>
  <c r="M57" i="43"/>
  <c r="D14" i="70"/>
  <c r="D61" i="70"/>
  <c r="N10" i="70"/>
  <c r="D26" i="63"/>
  <c r="N14" i="63"/>
  <c r="M20" i="10"/>
  <c r="D30" i="10"/>
  <c r="N30" i="10" s="1"/>
  <c r="D63" i="10"/>
  <c r="N26" i="10"/>
  <c r="BA18" i="40"/>
  <c r="H23" i="39"/>
  <c r="L42" i="47"/>
  <c r="D50" i="40"/>
  <c r="AF50" i="40"/>
  <c r="V52" i="40"/>
  <c r="D13" i="37"/>
  <c r="N13" i="37" s="1"/>
  <c r="AF13" i="37"/>
  <c r="D14" i="73"/>
  <c r="N10" i="73"/>
  <c r="C19" i="59"/>
  <c r="M17" i="59"/>
  <c r="AF57" i="36"/>
  <c r="D14" i="53"/>
  <c r="D61" i="53"/>
  <c r="N10" i="53"/>
  <c r="C13" i="37"/>
  <c r="M13" i="37" s="1"/>
  <c r="AE13" i="37"/>
  <c r="L42" i="70"/>
  <c r="AU14" i="40"/>
  <c r="AU61" i="40"/>
  <c r="BE10" i="40"/>
  <c r="D19" i="42"/>
  <c r="N17" i="42"/>
  <c r="D51" i="40"/>
  <c r="N51" i="40" s="1"/>
  <c r="AF51" i="40"/>
  <c r="AT26" i="36"/>
  <c r="BD14" i="36"/>
  <c r="I30" i="61"/>
  <c r="C19" i="68"/>
  <c r="M17" i="68"/>
  <c r="D21" i="67"/>
  <c r="N21" i="67" s="1"/>
  <c r="D62" i="67"/>
  <c r="N17" i="67"/>
  <c r="M50" i="58"/>
  <c r="C52" i="58"/>
  <c r="N57" i="43"/>
  <c r="I24" i="40"/>
  <c r="AA30" i="40"/>
  <c r="I50" i="37"/>
  <c r="AA52" i="37"/>
  <c r="AT14" i="34"/>
  <c r="AT61" i="34"/>
  <c r="BD10" i="34"/>
  <c r="D14" i="58"/>
  <c r="D61" i="58"/>
  <c r="N10" i="58"/>
  <c r="C29" i="40"/>
  <c r="M29" i="40" s="1"/>
  <c r="AE29" i="40"/>
  <c r="C19" i="37"/>
  <c r="M19" i="37" s="1"/>
  <c r="AE19" i="37"/>
  <c r="AT21" i="40"/>
  <c r="BD21" i="40" s="1"/>
  <c r="AT62" i="40"/>
  <c r="BD17" i="40"/>
  <c r="BC42" i="34"/>
  <c r="L42" i="36"/>
  <c r="D19" i="22"/>
  <c r="N17" i="22"/>
  <c r="C21" i="67"/>
  <c r="M21" i="67" s="1"/>
  <c r="C62" i="67"/>
  <c r="M17" i="67"/>
  <c r="C21" i="10"/>
  <c r="M21" i="10" s="1"/>
  <c r="C62" i="10"/>
  <c r="M17" i="10"/>
  <c r="V26" i="36"/>
  <c r="AF14" i="36"/>
  <c r="C21" i="44"/>
  <c r="M21" i="44" s="1"/>
  <c r="C62" i="44"/>
  <c r="M17" i="44"/>
  <c r="M57" i="26"/>
  <c r="I13" i="40"/>
  <c r="J18" i="10"/>
  <c r="G18" i="37"/>
  <c r="AB18" i="37"/>
  <c r="C13" i="40"/>
  <c r="M13" i="40" s="1"/>
  <c r="AE13" i="40"/>
  <c r="C51" i="37"/>
  <c r="M51" i="37" s="1"/>
  <c r="AE51" i="37"/>
  <c r="H12" i="34"/>
  <c r="H30" i="58"/>
  <c r="I52" i="10"/>
  <c r="H52" i="50"/>
  <c r="H30" i="44"/>
  <c r="I30" i="30"/>
  <c r="I18" i="34"/>
  <c r="G27" i="34"/>
  <c r="AB27" i="34"/>
  <c r="D52" i="47"/>
  <c r="N50" i="47"/>
  <c r="C14" i="30"/>
  <c r="C61" i="30"/>
  <c r="M10" i="30"/>
  <c r="C24" i="37"/>
  <c r="M24" i="37" s="1"/>
  <c r="AE24" i="37"/>
  <c r="L42" i="53"/>
  <c r="J27" i="70"/>
  <c r="L42" i="44"/>
  <c r="C14" i="33"/>
  <c r="C66" i="33"/>
  <c r="M10" i="33"/>
  <c r="D19" i="51"/>
  <c r="N17" i="51"/>
  <c r="I30" i="70"/>
  <c r="I30" i="10"/>
  <c r="H30" i="61"/>
  <c r="I30" i="27"/>
  <c r="B54" i="40"/>
  <c r="T56" i="40"/>
  <c r="AD56" i="40" s="1"/>
  <c r="AD54" i="40"/>
  <c r="AE57" i="33"/>
  <c r="D17" i="75"/>
  <c r="N17" i="75" s="1"/>
  <c r="L54" i="44"/>
  <c r="B56" i="44"/>
  <c r="L56" i="44" s="1"/>
  <c r="I13" i="34"/>
  <c r="H12" i="40"/>
  <c r="M57" i="60"/>
  <c r="C26" i="9"/>
  <c r="M14" i="9"/>
  <c r="J27" i="53"/>
  <c r="M48" i="38"/>
  <c r="H55" i="75"/>
  <c r="C22" i="75"/>
  <c r="M22" i="75" s="1"/>
  <c r="D19" i="40"/>
  <c r="N19" i="40" s="1"/>
  <c r="AF19" i="40"/>
  <c r="D28" i="34"/>
  <c r="N28" i="34" s="1"/>
  <c r="AF28" i="34"/>
  <c r="H50" i="40"/>
  <c r="Z52" i="40"/>
  <c r="C10" i="34"/>
  <c r="U61" i="34"/>
  <c r="U14" i="34"/>
  <c r="AE10" i="34"/>
  <c r="C14" i="50"/>
  <c r="C61" i="50"/>
  <c r="M10" i="50"/>
  <c r="D19" i="62"/>
  <c r="N17" i="62"/>
  <c r="N48" i="38"/>
  <c r="L55" i="44"/>
  <c r="D30" i="30"/>
  <c r="N30" i="30" s="1"/>
  <c r="D63" i="30"/>
  <c r="N26" i="30"/>
  <c r="C30" i="30"/>
  <c r="M30" i="30" s="1"/>
  <c r="C63" i="30"/>
  <c r="M26" i="30"/>
  <c r="M19" i="10"/>
  <c r="AT14" i="40"/>
  <c r="AT61" i="40"/>
  <c r="BD10" i="40"/>
  <c r="V26" i="39"/>
  <c r="AF14" i="39"/>
  <c r="D19" i="37"/>
  <c r="N19" i="37" s="1"/>
  <c r="AF19" i="37"/>
  <c r="H29" i="40"/>
  <c r="D14" i="47"/>
  <c r="D61" i="47"/>
  <c r="N10" i="47"/>
  <c r="D30" i="24"/>
  <c r="N30" i="24" s="1"/>
  <c r="D63" i="24"/>
  <c r="N26" i="24"/>
  <c r="L54" i="53"/>
  <c r="B56" i="53"/>
  <c r="L56" i="53" s="1"/>
  <c r="D13" i="75"/>
  <c r="N13" i="75" s="1"/>
  <c r="D30" i="61"/>
  <c r="N30" i="61" s="1"/>
  <c r="D63" i="61"/>
  <c r="N26" i="61"/>
  <c r="N11" i="10"/>
  <c r="AU30" i="40"/>
  <c r="BE30" i="40" s="1"/>
  <c r="AU63" i="40"/>
  <c r="BE26" i="40"/>
  <c r="AY21" i="40"/>
  <c r="L55" i="58"/>
  <c r="H21" i="47"/>
  <c r="AZ21" i="37"/>
  <c r="J27" i="10"/>
  <c r="D12" i="37"/>
  <c r="N12" i="37" s="1"/>
  <c r="AF12" i="37"/>
  <c r="C26" i="23"/>
  <c r="M14" i="23"/>
  <c r="D14" i="24"/>
  <c r="D61" i="24"/>
  <c r="N10" i="24"/>
  <c r="C12" i="37"/>
  <c r="M12" i="37" s="1"/>
  <c r="AE12" i="37"/>
  <c r="L42" i="33"/>
  <c r="H27" i="75"/>
  <c r="H28" i="75" s="1"/>
  <c r="C11" i="34"/>
  <c r="M11" i="34" s="1"/>
  <c r="AE11" i="34"/>
  <c r="D14" i="36"/>
  <c r="D66" i="36"/>
  <c r="N10" i="36"/>
  <c r="C14" i="27"/>
  <c r="C61" i="27"/>
  <c r="M10" i="27"/>
  <c r="N18" i="10"/>
  <c r="C19" i="8"/>
  <c r="M17" i="8"/>
  <c r="BD57" i="36"/>
  <c r="L42" i="27"/>
  <c r="AS56" i="34"/>
  <c r="BC56" i="34" s="1"/>
  <c r="BC54" i="34"/>
  <c r="N57" i="26"/>
  <c r="D18" i="40"/>
  <c r="N18" i="40" s="1"/>
  <c r="AF18" i="40"/>
  <c r="C26" i="29"/>
  <c r="M14" i="29"/>
  <c r="D52" i="30"/>
  <c r="N50" i="30"/>
  <c r="H13" i="40"/>
  <c r="D30" i="70"/>
  <c r="N30" i="70" s="1"/>
  <c r="N26" i="70"/>
  <c r="D63" i="70"/>
  <c r="C18" i="37"/>
  <c r="M18" i="37" s="1"/>
  <c r="AE18" i="37"/>
  <c r="M18" i="10"/>
  <c r="C52" i="24"/>
  <c r="M50" i="24"/>
  <c r="D14" i="10"/>
  <c r="D61" i="10"/>
  <c r="N10" i="10"/>
  <c r="C26" i="52"/>
  <c r="M14" i="52"/>
  <c r="D14" i="50"/>
  <c r="D61" i="50"/>
  <c r="N10" i="50"/>
  <c r="D19" i="75"/>
  <c r="D30" i="44"/>
  <c r="N30" i="44" s="1"/>
  <c r="D63" i="44"/>
  <c r="N26" i="44"/>
  <c r="D19" i="28"/>
  <c r="N17" i="28"/>
  <c r="I17" i="40"/>
  <c r="AA21" i="40"/>
  <c r="AT26" i="33"/>
  <c r="BD14" i="33"/>
  <c r="C28" i="40"/>
  <c r="M28" i="40" s="1"/>
  <c r="AE28" i="40"/>
  <c r="I52" i="47"/>
  <c r="H24" i="37"/>
  <c r="Z30" i="37"/>
  <c r="V26" i="33"/>
  <c r="AF14" i="33"/>
  <c r="C14" i="67"/>
  <c r="C61" i="67"/>
  <c r="M10" i="67"/>
  <c r="D19" i="65"/>
  <c r="N17" i="65"/>
  <c r="H57" i="36"/>
  <c r="B61" i="36"/>
  <c r="L61" i="36" s="1"/>
  <c r="L59" i="36"/>
  <c r="C14" i="47"/>
  <c r="C61" i="47"/>
  <c r="M10" i="47"/>
  <c r="L55" i="10"/>
  <c r="C14" i="70"/>
  <c r="C61" i="70"/>
  <c r="M10" i="70"/>
  <c r="I10" i="34"/>
  <c r="C27" i="40"/>
  <c r="M27" i="40" s="1"/>
  <c r="AE27" i="40"/>
  <c r="M13" i="10"/>
  <c r="H21" i="24"/>
  <c r="N57" i="9"/>
  <c r="J11" i="47"/>
  <c r="AT19" i="35"/>
  <c r="BD17" i="35"/>
  <c r="C13" i="75"/>
  <c r="M13" i="75" s="1"/>
  <c r="C57" i="33"/>
  <c r="M55" i="33"/>
  <c r="D20" i="37"/>
  <c r="N20" i="37" s="1"/>
  <c r="AF20" i="37"/>
  <c r="H51" i="40"/>
  <c r="M12" i="10"/>
  <c r="H21" i="61"/>
  <c r="G27" i="40"/>
  <c r="AB27" i="40"/>
  <c r="C50" i="40"/>
  <c r="AE50" i="40"/>
  <c r="U52" i="40"/>
  <c r="D57" i="36"/>
  <c r="N55" i="36"/>
  <c r="C52" i="67"/>
  <c r="M50" i="67"/>
  <c r="M57" i="9"/>
  <c r="N9" i="10"/>
  <c r="BC42" i="40"/>
  <c r="D23" i="36"/>
  <c r="N23" i="36" s="1"/>
  <c r="D67" i="36"/>
  <c r="N19" i="36"/>
  <c r="AU14" i="37"/>
  <c r="AU61" i="37"/>
  <c r="BE10" i="37"/>
  <c r="L42" i="67"/>
  <c r="D28" i="37"/>
  <c r="N28" i="37" s="1"/>
  <c r="AF28" i="37"/>
  <c r="D19" i="56"/>
  <c r="N17" i="56"/>
  <c r="C20" i="40"/>
  <c r="M20" i="40" s="1"/>
  <c r="AE20" i="40"/>
  <c r="C28" i="37"/>
  <c r="M28" i="37" s="1"/>
  <c r="AE28" i="37"/>
  <c r="L55" i="61"/>
  <c r="D14" i="67"/>
  <c r="D61" i="67"/>
  <c r="N10" i="67"/>
  <c r="N20" i="10"/>
  <c r="C52" i="44"/>
  <c r="M50" i="44"/>
  <c r="D56" i="75"/>
  <c r="N56" i="75" s="1"/>
  <c r="C14" i="53"/>
  <c r="C61" i="53"/>
  <c r="M10" i="53"/>
  <c r="H30" i="47"/>
  <c r="AU30" i="37"/>
  <c r="BE30" i="37" s="1"/>
  <c r="AU63" i="37"/>
  <c r="BE26" i="37"/>
  <c r="B55" i="40"/>
  <c r="AD55" i="40"/>
  <c r="D14" i="39"/>
  <c r="D66" i="39"/>
  <c r="N10" i="39"/>
  <c r="AU21" i="34"/>
  <c r="BE21" i="34" s="1"/>
  <c r="AU62" i="34"/>
  <c r="BE17" i="34"/>
  <c r="C24" i="40"/>
  <c r="M24" i="40" s="1"/>
  <c r="AE24" i="40"/>
  <c r="AU26" i="33"/>
  <c r="BE14" i="33"/>
  <c r="H17" i="37"/>
  <c r="Z21" i="37"/>
  <c r="H51" i="34"/>
  <c r="L41" i="33"/>
  <c r="I30" i="50"/>
  <c r="L55" i="50"/>
  <c r="B61" i="33"/>
  <c r="L61" i="33" s="1"/>
  <c r="L59" i="33"/>
  <c r="H30" i="53"/>
  <c r="I23" i="33"/>
  <c r="C21" i="47"/>
  <c r="M21" i="47" s="1"/>
  <c r="C62" i="47"/>
  <c r="M17" i="47"/>
  <c r="AU21" i="37"/>
  <c r="BE21" i="37" s="1"/>
  <c r="AU62" i="37"/>
  <c r="BE17" i="37"/>
  <c r="J20" i="33"/>
  <c r="I23" i="36"/>
  <c r="D26" i="69"/>
  <c r="N14" i="69"/>
  <c r="L55" i="53"/>
  <c r="D14" i="61"/>
  <c r="D61" i="61"/>
  <c r="N10" i="61"/>
  <c r="C17" i="32"/>
  <c r="U19" i="32"/>
  <c r="AE17" i="32"/>
  <c r="D30" i="67"/>
  <c r="N30" i="67" s="1"/>
  <c r="D63" i="67"/>
  <c r="N26" i="67"/>
  <c r="M57" i="63"/>
  <c r="H21" i="53"/>
  <c r="N57" i="29"/>
  <c r="D26" i="49"/>
  <c r="N14" i="49"/>
  <c r="C19" i="25"/>
  <c r="M17" i="25"/>
  <c r="B55" i="37"/>
  <c r="AD55" i="37"/>
  <c r="H30" i="64"/>
  <c r="D52" i="58"/>
  <c r="N50" i="58"/>
  <c r="D20" i="34"/>
  <c r="N20" i="34" s="1"/>
  <c r="AF20" i="34"/>
  <c r="N57" i="69"/>
  <c r="D52" i="53"/>
  <c r="N50" i="53"/>
  <c r="H18" i="37"/>
  <c r="C26" i="60"/>
  <c r="M14" i="60"/>
  <c r="N48" i="32"/>
  <c r="H52" i="24"/>
  <c r="J11" i="50"/>
  <c r="B42" i="75"/>
  <c r="M50" i="53"/>
  <c r="C52" i="53"/>
  <c r="D17" i="40"/>
  <c r="V21" i="40"/>
  <c r="AF21" i="40" s="1"/>
  <c r="V62" i="40"/>
  <c r="AF17" i="40"/>
  <c r="D23" i="39"/>
  <c r="N23" i="39" s="1"/>
  <c r="D67" i="39"/>
  <c r="N19" i="39"/>
  <c r="M57" i="57"/>
  <c r="H28" i="40"/>
  <c r="B55" i="34"/>
  <c r="AD55" i="34"/>
  <c r="C11" i="37"/>
  <c r="M11" i="37" s="1"/>
  <c r="AE11" i="37"/>
  <c r="D14" i="33"/>
  <c r="D66" i="33"/>
  <c r="N10" i="33"/>
  <c r="C9" i="34"/>
  <c r="M9" i="34" s="1"/>
  <c r="AE9" i="34"/>
  <c r="BC55" i="40"/>
  <c r="C26" i="69"/>
  <c r="M14" i="69"/>
  <c r="C14" i="61"/>
  <c r="C61" i="61"/>
  <c r="M10" i="61"/>
  <c r="I21" i="50"/>
  <c r="AZ52" i="40"/>
  <c r="D26" i="66"/>
  <c r="N14" i="66"/>
  <c r="AA14" i="40"/>
  <c r="BD50" i="37"/>
  <c r="AT52" i="37"/>
  <c r="B54" i="37"/>
  <c r="AD54" i="37"/>
  <c r="T56" i="37"/>
  <c r="AD56" i="37" s="1"/>
  <c r="D29" i="37"/>
  <c r="N29" i="37" s="1"/>
  <c r="AF29" i="37"/>
  <c r="C21" i="75"/>
  <c r="M21" i="75" s="1"/>
  <c r="D10" i="34"/>
  <c r="V14" i="34"/>
  <c r="V61" i="34"/>
  <c r="AF10" i="34"/>
  <c r="H27" i="40"/>
  <c r="J18" i="64"/>
  <c r="I30" i="47"/>
  <c r="C18" i="75"/>
  <c r="M18" i="75" s="1"/>
  <c r="C21" i="24"/>
  <c r="M21" i="24" s="1"/>
  <c r="C62" i="24"/>
  <c r="M17" i="24"/>
  <c r="L54" i="61"/>
  <c r="B56" i="61"/>
  <c r="L56" i="61" s="1"/>
  <c r="C30" i="61"/>
  <c r="M30" i="61" s="1"/>
  <c r="C63" i="61"/>
  <c r="M26" i="61"/>
  <c r="BD57" i="39"/>
  <c r="C26" i="26"/>
  <c r="M14" i="26"/>
  <c r="I20" i="37"/>
  <c r="AY30" i="34"/>
  <c r="I30" i="58"/>
  <c r="C51" i="40"/>
  <c r="M51" i="40" s="1"/>
  <c r="AE51" i="40"/>
  <c r="C29" i="34"/>
  <c r="M29" i="34" s="1"/>
  <c r="AE29" i="34"/>
  <c r="D8" i="76"/>
  <c r="N8" i="76" s="1"/>
  <c r="C21" i="61"/>
  <c r="M21" i="61" s="1"/>
  <c r="C62" i="61"/>
  <c r="M17" i="61"/>
  <c r="C14" i="44"/>
  <c r="C61" i="44"/>
  <c r="M10" i="44"/>
  <c r="U26" i="39"/>
  <c r="AE14" i="39"/>
  <c r="C19" i="40"/>
  <c r="M19" i="40" s="1"/>
  <c r="AE19" i="40"/>
  <c r="B42" i="34"/>
  <c r="AD42" i="34"/>
  <c r="BE57" i="39"/>
  <c r="C25" i="34"/>
  <c r="M25" i="34" s="1"/>
  <c r="AE25" i="34"/>
  <c r="C62" i="27"/>
  <c r="C21" i="27"/>
  <c r="M21" i="27" s="1"/>
  <c r="M17" i="27"/>
  <c r="N57" i="66"/>
  <c r="C19" i="56"/>
  <c r="M17" i="56"/>
  <c r="N30" i="6"/>
  <c r="M57" i="52"/>
  <c r="N50" i="64"/>
  <c r="D52" i="64"/>
  <c r="AU14" i="34"/>
  <c r="AU61" i="34"/>
  <c r="BE10" i="34"/>
  <c r="N57" i="23"/>
  <c r="H20" i="40"/>
  <c r="L54" i="64"/>
  <c r="B56" i="64"/>
  <c r="L56" i="64" s="1"/>
  <c r="H17" i="34"/>
  <c r="Z21" i="34"/>
  <c r="C21" i="50"/>
  <c r="M21" i="50" s="1"/>
  <c r="C62" i="50"/>
  <c r="M17" i="50"/>
  <c r="L54" i="70"/>
  <c r="B56" i="70"/>
  <c r="L56" i="70" s="1"/>
  <c r="L54" i="27"/>
  <c r="AU21" i="40"/>
  <c r="BE21" i="40" s="1"/>
  <c r="AU62" i="40"/>
  <c r="BE17" i="40"/>
  <c r="I30" i="44"/>
  <c r="J11" i="24"/>
  <c r="AT14" i="37"/>
  <c r="AT61" i="37"/>
  <c r="BD10" i="37"/>
  <c r="I17" i="37"/>
  <c r="AA21" i="37"/>
  <c r="M50" i="70"/>
  <c r="C52" i="70"/>
  <c r="C30" i="64"/>
  <c r="M30" i="64" s="1"/>
  <c r="M26" i="64"/>
  <c r="C63" i="64"/>
  <c r="H24" i="40"/>
  <c r="Z30" i="40"/>
  <c r="C17" i="37"/>
  <c r="U21" i="37"/>
  <c r="AE21" i="37" s="1"/>
  <c r="U62" i="37"/>
  <c r="AE17" i="37"/>
  <c r="H14" i="10"/>
  <c r="C51" i="34"/>
  <c r="M51" i="34" s="1"/>
  <c r="AE51" i="34"/>
  <c r="BA18" i="34"/>
  <c r="D29" i="40"/>
  <c r="N29" i="40" s="1"/>
  <c r="AF29" i="40"/>
  <c r="AT19" i="38"/>
  <c r="BD17" i="38"/>
  <c r="AY21" i="34"/>
  <c r="BC42" i="37"/>
  <c r="D9" i="34"/>
  <c r="N9" i="34" s="1"/>
  <c r="AF9" i="34"/>
  <c r="H10" i="40"/>
  <c r="D52" i="70"/>
  <c r="N50" i="70"/>
  <c r="I21" i="47"/>
  <c r="C50" i="37"/>
  <c r="AE50" i="37"/>
  <c r="U52" i="37"/>
  <c r="D17" i="35"/>
  <c r="V19" i="35"/>
  <c r="AF17" i="35"/>
  <c r="I21" i="61"/>
  <c r="C26" i="34"/>
  <c r="U30" i="34"/>
  <c r="AE30" i="34" s="1"/>
  <c r="U63" i="34"/>
  <c r="AE26" i="34"/>
  <c r="L55" i="70"/>
  <c r="AU19" i="32"/>
  <c r="BE17" i="32"/>
  <c r="C21" i="53"/>
  <c r="M21" i="53" s="1"/>
  <c r="C62" i="53"/>
  <c r="M17" i="53"/>
  <c r="N57" i="60"/>
  <c r="I21" i="64"/>
  <c r="D11" i="37"/>
  <c r="N11" i="37" s="1"/>
  <c r="AF11" i="37"/>
  <c r="C23" i="33"/>
  <c r="M23" i="33" s="1"/>
  <c r="C67" i="33"/>
  <c r="M19" i="33"/>
  <c r="U19" i="38"/>
  <c r="C17" i="38"/>
  <c r="AE17" i="38"/>
  <c r="I52" i="53"/>
  <c r="C27" i="75"/>
  <c r="M27" i="75" s="1"/>
  <c r="Z14" i="34"/>
  <c r="D19" i="48"/>
  <c r="N17" i="48"/>
  <c r="C12" i="75"/>
  <c r="M12" i="75" s="1"/>
  <c r="D29" i="34"/>
  <c r="N29" i="34" s="1"/>
  <c r="AF29" i="34"/>
  <c r="D30" i="53"/>
  <c r="N30" i="53" s="1"/>
  <c r="D63" i="53"/>
  <c r="N26" i="53"/>
  <c r="H11" i="37"/>
  <c r="J11" i="30"/>
  <c r="H23" i="36"/>
  <c r="L41" i="39"/>
  <c r="D21" i="50"/>
  <c r="N21" i="50" s="1"/>
  <c r="D62" i="50"/>
  <c r="N17" i="50"/>
  <c r="BE50" i="40"/>
  <c r="AU52" i="40"/>
  <c r="AY52" i="37"/>
  <c r="J18" i="67"/>
  <c r="I17" i="75"/>
  <c r="AT30" i="34"/>
  <c r="BD30" i="34" s="1"/>
  <c r="AT63" i="34"/>
  <c r="BD26" i="34"/>
  <c r="D25" i="34"/>
  <c r="N25" i="34" s="1"/>
  <c r="AF25" i="34"/>
  <c r="H26" i="40"/>
  <c r="AE57" i="39"/>
  <c r="M9" i="10"/>
  <c r="C20" i="34"/>
  <c r="M20" i="34" s="1"/>
  <c r="AE20" i="34"/>
  <c r="AU26" i="36"/>
  <c r="BE14" i="36"/>
  <c r="I8" i="76"/>
  <c r="J27" i="47"/>
  <c r="C19" i="22"/>
  <c r="M17" i="22"/>
  <c r="AZ30" i="40"/>
  <c r="L54" i="24"/>
  <c r="C52" i="47"/>
  <c r="M50" i="47"/>
  <c r="D27" i="40"/>
  <c r="N27" i="40" s="1"/>
  <c r="AF27" i="40"/>
  <c r="C20" i="37"/>
  <c r="M20" i="37" s="1"/>
  <c r="AE20" i="37"/>
  <c r="D19" i="25"/>
  <c r="N17" i="25"/>
  <c r="H29" i="34"/>
  <c r="J27" i="61"/>
  <c r="I28" i="76" l="1"/>
  <c r="I25" i="76"/>
  <c r="I32" i="24"/>
  <c r="I52" i="40"/>
  <c r="I30" i="33"/>
  <c r="H32" i="24"/>
  <c r="H30" i="33"/>
  <c r="I21" i="40"/>
  <c r="I57" i="75"/>
  <c r="J27" i="34"/>
  <c r="I13" i="76"/>
  <c r="H13" i="76"/>
  <c r="H30" i="36"/>
  <c r="H32" i="67"/>
  <c r="I14" i="34"/>
  <c r="I52" i="37"/>
  <c r="H20" i="76"/>
  <c r="H32" i="61"/>
  <c r="H57" i="75"/>
  <c r="I20" i="76"/>
  <c r="I32" i="44"/>
  <c r="H14" i="75"/>
  <c r="I9" i="76"/>
  <c r="I19" i="76"/>
  <c r="I32" i="61"/>
  <c r="J11" i="34"/>
  <c r="H32" i="50"/>
  <c r="AA32" i="34"/>
  <c r="I26" i="76"/>
  <c r="AZ32" i="37"/>
  <c r="J11" i="75"/>
  <c r="G18" i="76"/>
  <c r="AA32" i="40"/>
  <c r="I24" i="76"/>
  <c r="H26" i="76"/>
  <c r="I32" i="53"/>
  <c r="H9" i="76"/>
  <c r="H14" i="34"/>
  <c r="H21" i="34"/>
  <c r="H18" i="76"/>
  <c r="H32" i="64"/>
  <c r="H14" i="40"/>
  <c r="C57" i="75"/>
  <c r="M57" i="75" s="1"/>
  <c r="I51" i="76"/>
  <c r="H23" i="75"/>
  <c r="I11" i="76"/>
  <c r="I14" i="40"/>
  <c r="I14" i="75"/>
  <c r="I29" i="76"/>
  <c r="H32" i="70"/>
  <c r="I12" i="76"/>
  <c r="C13" i="76"/>
  <c r="M13" i="76" s="1"/>
  <c r="AY32" i="34"/>
  <c r="I18" i="76"/>
  <c r="I23" i="75"/>
  <c r="I52" i="34"/>
  <c r="C9" i="76"/>
  <c r="M9" i="76" s="1"/>
  <c r="H27" i="76"/>
  <c r="J11" i="40"/>
  <c r="I27" i="76"/>
  <c r="H19" i="76"/>
  <c r="I32" i="27"/>
  <c r="D26" i="76"/>
  <c r="N26" i="76" s="1"/>
  <c r="I32" i="64"/>
  <c r="I10" i="76"/>
  <c r="H32" i="30"/>
  <c r="H51" i="76"/>
  <c r="I30" i="39"/>
  <c r="D10" i="76"/>
  <c r="N10" i="76" s="1"/>
  <c r="I30" i="37"/>
  <c r="H14" i="37"/>
  <c r="I32" i="47"/>
  <c r="AY32" i="40"/>
  <c r="J27" i="37"/>
  <c r="H29" i="76"/>
  <c r="AZ32" i="40"/>
  <c r="I30" i="40"/>
  <c r="G11" i="76"/>
  <c r="H52" i="37"/>
  <c r="H32" i="27"/>
  <c r="Z32" i="34"/>
  <c r="I21" i="37"/>
  <c r="H25" i="76"/>
  <c r="I14" i="37"/>
  <c r="G27" i="76"/>
  <c r="I32" i="67"/>
  <c r="I50" i="76"/>
  <c r="AZ32" i="34"/>
  <c r="I32" i="50"/>
  <c r="H28" i="76"/>
  <c r="D24" i="76"/>
  <c r="N24" i="76" s="1"/>
  <c r="H32" i="10"/>
  <c r="H12" i="76"/>
  <c r="H30" i="37"/>
  <c r="M19" i="75"/>
  <c r="I30" i="34"/>
  <c r="C12" i="76"/>
  <c r="M12" i="76" s="1"/>
  <c r="D14" i="75"/>
  <c r="N14" i="75" s="1"/>
  <c r="J20" i="75"/>
  <c r="C14" i="75"/>
  <c r="C26" i="75" s="1"/>
  <c r="D17" i="76"/>
  <c r="D21" i="76" s="1"/>
  <c r="N21" i="76" s="1"/>
  <c r="H32" i="47"/>
  <c r="B54" i="76"/>
  <c r="L54" i="76" s="1"/>
  <c r="AY32" i="37"/>
  <c r="H32" i="44"/>
  <c r="H32" i="58"/>
  <c r="I32" i="70"/>
  <c r="I32" i="58"/>
  <c r="H32" i="53"/>
  <c r="I32" i="10"/>
  <c r="I32" i="30"/>
  <c r="AU28" i="36"/>
  <c r="BE26" i="36"/>
  <c r="N52" i="64"/>
  <c r="U28" i="39"/>
  <c r="AE26" i="39"/>
  <c r="C32" i="44"/>
  <c r="M14" i="44"/>
  <c r="D28" i="49"/>
  <c r="N26" i="49"/>
  <c r="D32" i="67"/>
  <c r="N14" i="67"/>
  <c r="M52" i="67"/>
  <c r="AT21" i="35"/>
  <c r="BD19" i="35"/>
  <c r="AT28" i="33"/>
  <c r="BD26" i="33"/>
  <c r="D32" i="50"/>
  <c r="N14" i="50"/>
  <c r="M52" i="24"/>
  <c r="D32" i="47"/>
  <c r="N14" i="47"/>
  <c r="V28" i="39"/>
  <c r="AF26" i="39"/>
  <c r="C32" i="50"/>
  <c r="M14" i="50"/>
  <c r="H52" i="40"/>
  <c r="D21" i="51"/>
  <c r="N19" i="51"/>
  <c r="C21" i="68"/>
  <c r="M19" i="68"/>
  <c r="AT28" i="36"/>
  <c r="BD26" i="36"/>
  <c r="M17" i="35"/>
  <c r="C19" i="35"/>
  <c r="C28" i="76"/>
  <c r="M28" i="76" s="1"/>
  <c r="N57" i="33"/>
  <c r="N52" i="61"/>
  <c r="C32" i="24"/>
  <c r="M14" i="24"/>
  <c r="AU21" i="35"/>
  <c r="BE19" i="35"/>
  <c r="D21" i="8"/>
  <c r="N19" i="8"/>
  <c r="M52" i="64"/>
  <c r="V21" i="38"/>
  <c r="AF19" i="38"/>
  <c r="D21" i="68"/>
  <c r="N19" i="68"/>
  <c r="C32" i="10"/>
  <c r="M14" i="10"/>
  <c r="D28" i="43"/>
  <c r="N26" i="43"/>
  <c r="O51" i="24"/>
  <c r="F48" i="31"/>
  <c r="D13" i="76"/>
  <c r="N13" i="76" s="1"/>
  <c r="D57" i="75"/>
  <c r="C63" i="34"/>
  <c r="C30" i="34"/>
  <c r="M30" i="34" s="1"/>
  <c r="M26" i="34"/>
  <c r="C52" i="37"/>
  <c r="M50" i="37"/>
  <c r="C62" i="37"/>
  <c r="M17" i="37"/>
  <c r="C21" i="37"/>
  <c r="M21" i="37" s="1"/>
  <c r="C28" i="69"/>
  <c r="M26" i="69"/>
  <c r="N52" i="53"/>
  <c r="N52" i="58"/>
  <c r="N57" i="36"/>
  <c r="M57" i="33"/>
  <c r="D21" i="28"/>
  <c r="N19" i="28"/>
  <c r="C18" i="76"/>
  <c r="M18" i="76" s="1"/>
  <c r="C32" i="27"/>
  <c r="M14" i="27"/>
  <c r="AF52" i="40"/>
  <c r="D32" i="70"/>
  <c r="N14" i="70"/>
  <c r="H50" i="76"/>
  <c r="C62" i="40"/>
  <c r="M17" i="40"/>
  <c r="C21" i="40"/>
  <c r="M21" i="40" s="1"/>
  <c r="D32" i="27"/>
  <c r="N14" i="27"/>
  <c r="D63" i="34"/>
  <c r="D30" i="34"/>
  <c r="N30" i="34" s="1"/>
  <c r="N26" i="34"/>
  <c r="M48" i="73"/>
  <c r="H24" i="76"/>
  <c r="C28" i="49"/>
  <c r="M26" i="49"/>
  <c r="BE52" i="34"/>
  <c r="AF52" i="34"/>
  <c r="D21" i="45"/>
  <c r="N19" i="45"/>
  <c r="D25" i="76"/>
  <c r="N25" i="76" s="1"/>
  <c r="D21" i="59"/>
  <c r="N19" i="59"/>
  <c r="D19" i="38"/>
  <c r="N17" i="38"/>
  <c r="C26" i="76"/>
  <c r="C62" i="34"/>
  <c r="C21" i="34"/>
  <c r="M21" i="34" s="1"/>
  <c r="M17" i="34"/>
  <c r="C26" i="39"/>
  <c r="M14" i="39"/>
  <c r="D21" i="25"/>
  <c r="N19" i="25"/>
  <c r="D21" i="48"/>
  <c r="N19" i="48"/>
  <c r="D26" i="33"/>
  <c r="N14" i="33"/>
  <c r="M52" i="53"/>
  <c r="L42" i="75"/>
  <c r="L55" i="37"/>
  <c r="D28" i="69"/>
  <c r="N26" i="69"/>
  <c r="D9" i="76"/>
  <c r="N9" i="76" s="1"/>
  <c r="D21" i="65"/>
  <c r="N19" i="65"/>
  <c r="C21" i="8"/>
  <c r="M19" i="8"/>
  <c r="D11" i="76"/>
  <c r="N11" i="76" s="1"/>
  <c r="AT32" i="40"/>
  <c r="BD14" i="40"/>
  <c r="C19" i="76"/>
  <c r="M19" i="76" s="1"/>
  <c r="U32" i="34"/>
  <c r="AE14" i="34"/>
  <c r="D21" i="22"/>
  <c r="N19" i="22"/>
  <c r="D32" i="58"/>
  <c r="N14" i="58"/>
  <c r="AU32" i="40"/>
  <c r="BE14" i="40"/>
  <c r="D32" i="53"/>
  <c r="N14" i="53"/>
  <c r="M57" i="36"/>
  <c r="D29" i="76"/>
  <c r="N29" i="76" s="1"/>
  <c r="AF52" i="37"/>
  <c r="N52" i="44"/>
  <c r="C21" i="28"/>
  <c r="M19" i="28"/>
  <c r="L42" i="40"/>
  <c r="L42" i="37"/>
  <c r="M57" i="39"/>
  <c r="Z32" i="37"/>
  <c r="N50" i="34"/>
  <c r="D52" i="34"/>
  <c r="C29" i="76"/>
  <c r="M29" i="76" s="1"/>
  <c r="C28" i="63"/>
  <c r="M26" i="63"/>
  <c r="M52" i="61"/>
  <c r="C63" i="40"/>
  <c r="M26" i="40"/>
  <c r="C30" i="40"/>
  <c r="M30" i="40" s="1"/>
  <c r="D28" i="26"/>
  <c r="N26" i="26"/>
  <c r="J18" i="40"/>
  <c r="AA32" i="37"/>
  <c r="AT21" i="32"/>
  <c r="BD19" i="32"/>
  <c r="C21" i="22"/>
  <c r="M19" i="22"/>
  <c r="C19" i="38"/>
  <c r="M17" i="38"/>
  <c r="C21" i="56"/>
  <c r="M19" i="56"/>
  <c r="V32" i="34"/>
  <c r="AF14" i="34"/>
  <c r="B56" i="37"/>
  <c r="L56" i="37" s="1"/>
  <c r="L54" i="37"/>
  <c r="C32" i="61"/>
  <c r="M14" i="61"/>
  <c r="D62" i="40"/>
  <c r="N17" i="40"/>
  <c r="D21" i="40"/>
  <c r="N21" i="40" s="1"/>
  <c r="U21" i="32"/>
  <c r="AE19" i="32"/>
  <c r="C32" i="53"/>
  <c r="M14" i="53"/>
  <c r="C28" i="52"/>
  <c r="M26" i="52"/>
  <c r="C28" i="29"/>
  <c r="M26" i="29"/>
  <c r="C26" i="33"/>
  <c r="M14" i="33"/>
  <c r="M52" i="58"/>
  <c r="D52" i="40"/>
  <c r="N50" i="40"/>
  <c r="D28" i="63"/>
  <c r="N26" i="63"/>
  <c r="D28" i="23"/>
  <c r="N26" i="23"/>
  <c r="C26" i="36"/>
  <c r="M14" i="36"/>
  <c r="C21" i="51"/>
  <c r="M19" i="51"/>
  <c r="M52" i="30"/>
  <c r="U32" i="37"/>
  <c r="AE14" i="37"/>
  <c r="D51" i="76"/>
  <c r="N51" i="76" s="1"/>
  <c r="N52" i="67"/>
  <c r="D12" i="76"/>
  <c r="N12" i="76" s="1"/>
  <c r="H11" i="76"/>
  <c r="BD52" i="34"/>
  <c r="C24" i="76"/>
  <c r="M24" i="76" s="1"/>
  <c r="D32" i="64"/>
  <c r="N14" i="64"/>
  <c r="C32" i="64"/>
  <c r="M14" i="64"/>
  <c r="H52" i="34"/>
  <c r="C21" i="45"/>
  <c r="M19" i="45"/>
  <c r="M52" i="47"/>
  <c r="BE52" i="40"/>
  <c r="U21" i="38"/>
  <c r="AE19" i="38"/>
  <c r="N52" i="70"/>
  <c r="H30" i="40"/>
  <c r="AT32" i="37"/>
  <c r="BD14" i="37"/>
  <c r="L42" i="34"/>
  <c r="D61" i="34"/>
  <c r="D14" i="34"/>
  <c r="N10" i="34"/>
  <c r="L55" i="34"/>
  <c r="M17" i="32"/>
  <c r="C19" i="32"/>
  <c r="H21" i="37"/>
  <c r="AU28" i="33"/>
  <c r="BE26" i="33"/>
  <c r="L55" i="40"/>
  <c r="D20" i="76"/>
  <c r="N20" i="76" s="1"/>
  <c r="AU32" i="37"/>
  <c r="BE14" i="37"/>
  <c r="AE52" i="40"/>
  <c r="C32" i="70"/>
  <c r="M14" i="70"/>
  <c r="C32" i="47"/>
  <c r="M14" i="47"/>
  <c r="C32" i="67"/>
  <c r="M14" i="67"/>
  <c r="D26" i="36"/>
  <c r="N14" i="36"/>
  <c r="D21" i="62"/>
  <c r="N19" i="62"/>
  <c r="C61" i="34"/>
  <c r="M10" i="34"/>
  <c r="C14" i="34"/>
  <c r="C32" i="30"/>
  <c r="M14" i="30"/>
  <c r="V28" i="36"/>
  <c r="AF26" i="36"/>
  <c r="C17" i="76"/>
  <c r="D21" i="42"/>
  <c r="N19" i="42"/>
  <c r="D17" i="73"/>
  <c r="N14" i="73"/>
  <c r="D32" i="44"/>
  <c r="N14" i="44"/>
  <c r="M52" i="50"/>
  <c r="D28" i="9"/>
  <c r="N26" i="9"/>
  <c r="D32" i="30"/>
  <c r="N14" i="30"/>
  <c r="C51" i="76"/>
  <c r="M51" i="76" s="1"/>
  <c r="D52" i="37"/>
  <c r="N50" i="37"/>
  <c r="C61" i="37"/>
  <c r="M10" i="37"/>
  <c r="C14" i="37"/>
  <c r="D62" i="34"/>
  <c r="D21" i="34"/>
  <c r="N21" i="34" s="1"/>
  <c r="N17" i="34"/>
  <c r="U28" i="36"/>
  <c r="AE26" i="36"/>
  <c r="V32" i="40"/>
  <c r="AF14" i="40"/>
  <c r="D19" i="76"/>
  <c r="N19" i="76" s="1"/>
  <c r="AU28" i="39"/>
  <c r="BE26" i="39"/>
  <c r="C28" i="57"/>
  <c r="M26" i="57"/>
  <c r="AE52" i="34"/>
  <c r="H10" i="76"/>
  <c r="D28" i="52"/>
  <c r="N26" i="52"/>
  <c r="N52" i="24"/>
  <c r="C28" i="66"/>
  <c r="M26" i="66"/>
  <c r="D28" i="60"/>
  <c r="N26" i="60"/>
  <c r="C25" i="76"/>
  <c r="M25" i="76" s="1"/>
  <c r="M52" i="27"/>
  <c r="AU21" i="38"/>
  <c r="BE19" i="38"/>
  <c r="N48" i="73"/>
  <c r="D62" i="37"/>
  <c r="N17" i="37"/>
  <c r="D21" i="37"/>
  <c r="N21" i="37" s="1"/>
  <c r="BD52" i="40"/>
  <c r="V21" i="35"/>
  <c r="AF19" i="35"/>
  <c r="C28" i="26"/>
  <c r="M26" i="26"/>
  <c r="D28" i="66"/>
  <c r="N26" i="66"/>
  <c r="D26" i="39"/>
  <c r="N14" i="39"/>
  <c r="D21" i="56"/>
  <c r="N19" i="56"/>
  <c r="D18" i="76"/>
  <c r="N18" i="76" s="1"/>
  <c r="D32" i="24"/>
  <c r="N14" i="24"/>
  <c r="C28" i="23"/>
  <c r="M26" i="23"/>
  <c r="C21" i="62"/>
  <c r="M19" i="62"/>
  <c r="H17" i="76"/>
  <c r="D28" i="29"/>
  <c r="N26" i="29"/>
  <c r="M17" i="73"/>
  <c r="C19" i="73"/>
  <c r="D61" i="40"/>
  <c r="N10" i="40"/>
  <c r="D14" i="40"/>
  <c r="H30" i="34"/>
  <c r="I21" i="34"/>
  <c r="H30" i="39"/>
  <c r="C52" i="34"/>
  <c r="M50" i="34"/>
  <c r="C32" i="58"/>
  <c r="M14" i="58"/>
  <c r="J11" i="37"/>
  <c r="C63" i="37"/>
  <c r="M26" i="37"/>
  <c r="C30" i="37"/>
  <c r="M30" i="37" s="1"/>
  <c r="V21" i="32"/>
  <c r="AF19" i="32"/>
  <c r="D28" i="57"/>
  <c r="N26" i="57"/>
  <c r="U32" i="40"/>
  <c r="AE14" i="40"/>
  <c r="C10" i="76"/>
  <c r="AU21" i="32"/>
  <c r="BE19" i="32"/>
  <c r="N17" i="35"/>
  <c r="D19" i="35"/>
  <c r="AT21" i="38"/>
  <c r="BD19" i="38"/>
  <c r="C28" i="60"/>
  <c r="M26" i="60"/>
  <c r="C21" i="25"/>
  <c r="M19" i="25"/>
  <c r="M52" i="44"/>
  <c r="C52" i="40"/>
  <c r="M50" i="40"/>
  <c r="J27" i="40"/>
  <c r="V28" i="33"/>
  <c r="AF26" i="33"/>
  <c r="D32" i="10"/>
  <c r="N14" i="10"/>
  <c r="N52" i="30"/>
  <c r="N52" i="47"/>
  <c r="J18" i="37"/>
  <c r="C21" i="59"/>
  <c r="M19" i="59"/>
  <c r="U28" i="33"/>
  <c r="AE26" i="33"/>
  <c r="D63" i="40"/>
  <c r="N26" i="40"/>
  <c r="D30" i="40"/>
  <c r="N30" i="40" s="1"/>
  <c r="D50" i="76"/>
  <c r="AT28" i="39"/>
  <c r="BD26" i="39"/>
  <c r="C27" i="76"/>
  <c r="M27" i="76" s="1"/>
  <c r="B42" i="76"/>
  <c r="C50" i="76"/>
  <c r="H21" i="40"/>
  <c r="V32" i="37"/>
  <c r="AF14" i="37"/>
  <c r="N52" i="50"/>
  <c r="C21" i="42"/>
  <c r="M19" i="42"/>
  <c r="D28" i="46"/>
  <c r="N26" i="46"/>
  <c r="I17" i="76"/>
  <c r="I30" i="36"/>
  <c r="C11" i="76"/>
  <c r="M11" i="76" s="1"/>
  <c r="C28" i="46"/>
  <c r="M26" i="46"/>
  <c r="N17" i="32"/>
  <c r="D19" i="32"/>
  <c r="C61" i="40"/>
  <c r="M10" i="40"/>
  <c r="C14" i="40"/>
  <c r="C21" i="65"/>
  <c r="M19" i="65"/>
  <c r="AE52" i="37"/>
  <c r="M52" i="70"/>
  <c r="AU32" i="34"/>
  <c r="BE14" i="34"/>
  <c r="BD52" i="37"/>
  <c r="D32" i="61"/>
  <c r="N14" i="61"/>
  <c r="D23" i="75"/>
  <c r="N23" i="75" s="1"/>
  <c r="N19" i="75"/>
  <c r="C28" i="9"/>
  <c r="M26" i="9"/>
  <c r="B56" i="40"/>
  <c r="L56" i="40" s="1"/>
  <c r="L54" i="40"/>
  <c r="AT32" i="34"/>
  <c r="BD14" i="34"/>
  <c r="C20" i="76"/>
  <c r="M20" i="76" s="1"/>
  <c r="Z32" i="40"/>
  <c r="N52" i="10"/>
  <c r="U21" i="35"/>
  <c r="AE19" i="35"/>
  <c r="N57" i="39"/>
  <c r="D28" i="76"/>
  <c r="N28" i="76" s="1"/>
  <c r="L54" i="34"/>
  <c r="B56" i="34"/>
  <c r="L56" i="34" s="1"/>
  <c r="J18" i="34"/>
  <c r="C28" i="43"/>
  <c r="M26" i="43"/>
  <c r="M52" i="10"/>
  <c r="D61" i="37"/>
  <c r="N10" i="37"/>
  <c r="D14" i="37"/>
  <c r="BE52" i="37"/>
  <c r="D27" i="76"/>
  <c r="N27" i="76" s="1"/>
  <c r="D63" i="37"/>
  <c r="N26" i="37"/>
  <c r="D30" i="37"/>
  <c r="N30" i="37" s="1"/>
  <c r="C21" i="48"/>
  <c r="M19" i="48"/>
  <c r="N52" i="27"/>
  <c r="I32" i="40" l="1"/>
  <c r="D30" i="76"/>
  <c r="N30" i="76" s="1"/>
  <c r="I30" i="75"/>
  <c r="J18" i="76"/>
  <c r="H30" i="75"/>
  <c r="H52" i="76"/>
  <c r="I21" i="76"/>
  <c r="H21" i="76"/>
  <c r="H32" i="37"/>
  <c r="D14" i="76"/>
  <c r="N14" i="76" s="1"/>
  <c r="J11" i="76"/>
  <c r="I52" i="76"/>
  <c r="H32" i="34"/>
  <c r="I14" i="76"/>
  <c r="I32" i="34"/>
  <c r="M14" i="75"/>
  <c r="J27" i="76"/>
  <c r="I30" i="76"/>
  <c r="H30" i="76"/>
  <c r="I32" i="37"/>
  <c r="H32" i="40"/>
  <c r="H14" i="76"/>
  <c r="N17" i="76"/>
  <c r="AE21" i="35"/>
  <c r="BD32" i="34"/>
  <c r="M21" i="42"/>
  <c r="M52" i="40"/>
  <c r="N19" i="35"/>
  <c r="D21" i="35"/>
  <c r="M21" i="62"/>
  <c r="N32" i="24"/>
  <c r="D30" i="66"/>
  <c r="N28" i="66"/>
  <c r="D30" i="60"/>
  <c r="N28" i="60"/>
  <c r="AF32" i="40"/>
  <c r="AU30" i="33"/>
  <c r="BE28" i="33"/>
  <c r="BD32" i="37"/>
  <c r="M21" i="45"/>
  <c r="M26" i="36"/>
  <c r="C28" i="36"/>
  <c r="M32" i="53"/>
  <c r="M32" i="61"/>
  <c r="AF32" i="34"/>
  <c r="D30" i="26"/>
  <c r="N28" i="26"/>
  <c r="N21" i="22"/>
  <c r="AE32" i="34"/>
  <c r="D28" i="33"/>
  <c r="N26" i="33"/>
  <c r="AF21" i="38"/>
  <c r="C21" i="35"/>
  <c r="M19" i="35"/>
  <c r="N32" i="47"/>
  <c r="AT30" i="33"/>
  <c r="BD28" i="33"/>
  <c r="BD21" i="35"/>
  <c r="N14" i="37"/>
  <c r="D32" i="37"/>
  <c r="D21" i="32"/>
  <c r="N19" i="32"/>
  <c r="D30" i="46"/>
  <c r="N28" i="46"/>
  <c r="N32" i="10"/>
  <c r="M21" i="25"/>
  <c r="M10" i="76"/>
  <c r="C14" i="76"/>
  <c r="AF21" i="35"/>
  <c r="D30" i="52"/>
  <c r="N28" i="52"/>
  <c r="V30" i="36"/>
  <c r="AF28" i="36"/>
  <c r="C28" i="33"/>
  <c r="M26" i="33"/>
  <c r="M21" i="22"/>
  <c r="N32" i="27"/>
  <c r="M32" i="27"/>
  <c r="AU30" i="36"/>
  <c r="BE28" i="36"/>
  <c r="M21" i="48"/>
  <c r="C30" i="9"/>
  <c r="M28" i="9"/>
  <c r="AF32" i="37"/>
  <c r="AF21" i="32"/>
  <c r="M32" i="67"/>
  <c r="M32" i="47"/>
  <c r="C21" i="32"/>
  <c r="M19" i="32"/>
  <c r="AE21" i="38"/>
  <c r="N52" i="40"/>
  <c r="AE21" i="32"/>
  <c r="M21" i="28"/>
  <c r="D21" i="38"/>
  <c r="N19" i="38"/>
  <c r="N21" i="45"/>
  <c r="M32" i="24"/>
  <c r="C30" i="46"/>
  <c r="M28" i="46"/>
  <c r="U30" i="33"/>
  <c r="AE28" i="33"/>
  <c r="M21" i="59"/>
  <c r="C30" i="60"/>
  <c r="M28" i="60"/>
  <c r="BE21" i="32"/>
  <c r="D30" i="29"/>
  <c r="N28" i="29"/>
  <c r="N21" i="56"/>
  <c r="D28" i="39"/>
  <c r="N26" i="39"/>
  <c r="C30" i="26"/>
  <c r="M28" i="26"/>
  <c r="C30" i="57"/>
  <c r="M28" i="57"/>
  <c r="N21" i="42"/>
  <c r="N21" i="62"/>
  <c r="BE32" i="37"/>
  <c r="D30" i="63"/>
  <c r="N28" i="63"/>
  <c r="N32" i="53"/>
  <c r="M21" i="8"/>
  <c r="N21" i="59"/>
  <c r="M52" i="37"/>
  <c r="N21" i="8"/>
  <c r="AT30" i="36"/>
  <c r="BD28" i="36"/>
  <c r="V30" i="39"/>
  <c r="AF28" i="39"/>
  <c r="BE32" i="34"/>
  <c r="C32" i="40"/>
  <c r="M14" i="40"/>
  <c r="D52" i="76"/>
  <c r="N50" i="76"/>
  <c r="D30" i="57"/>
  <c r="N28" i="57"/>
  <c r="N52" i="37"/>
  <c r="C32" i="34"/>
  <c r="M14" i="34"/>
  <c r="D32" i="34"/>
  <c r="N14" i="34"/>
  <c r="M32" i="64"/>
  <c r="N32" i="64"/>
  <c r="AE32" i="37"/>
  <c r="C30" i="29"/>
  <c r="M28" i="29"/>
  <c r="BD32" i="40"/>
  <c r="D30" i="69"/>
  <c r="N28" i="69"/>
  <c r="M32" i="10"/>
  <c r="N21" i="68"/>
  <c r="M32" i="50"/>
  <c r="M32" i="44"/>
  <c r="M21" i="65"/>
  <c r="C52" i="76"/>
  <c r="M50" i="76"/>
  <c r="BD21" i="38"/>
  <c r="AE32" i="40"/>
  <c r="D32" i="40"/>
  <c r="N14" i="40"/>
  <c r="BE21" i="38"/>
  <c r="AU30" i="39"/>
  <c r="BE28" i="39"/>
  <c r="N32" i="30"/>
  <c r="N32" i="44"/>
  <c r="D19" i="73"/>
  <c r="N17" i="73"/>
  <c r="M32" i="30"/>
  <c r="N26" i="36"/>
  <c r="D28" i="36"/>
  <c r="M32" i="70"/>
  <c r="C30" i="63"/>
  <c r="M28" i="63"/>
  <c r="N21" i="25"/>
  <c r="N21" i="28"/>
  <c r="N57" i="75"/>
  <c r="G48" i="31"/>
  <c r="N21" i="51"/>
  <c r="L42" i="76"/>
  <c r="AT30" i="39"/>
  <c r="BD28" i="39"/>
  <c r="V30" i="33"/>
  <c r="AF28" i="33"/>
  <c r="M32" i="58"/>
  <c r="M52" i="34"/>
  <c r="C21" i="73"/>
  <c r="M19" i="73"/>
  <c r="C30" i="23"/>
  <c r="M28" i="23"/>
  <c r="D30" i="23"/>
  <c r="N28" i="23"/>
  <c r="C30" i="52"/>
  <c r="M28" i="52"/>
  <c r="BE32" i="40"/>
  <c r="C28" i="39"/>
  <c r="M26" i="39"/>
  <c r="M26" i="76"/>
  <c r="C30" i="76"/>
  <c r="M30" i="76" s="1"/>
  <c r="C30" i="49"/>
  <c r="M28" i="49"/>
  <c r="C30" i="69"/>
  <c r="M28" i="69"/>
  <c r="N32" i="50"/>
  <c r="N32" i="67"/>
  <c r="D30" i="49"/>
  <c r="N28" i="49"/>
  <c r="M26" i="75"/>
  <c r="C28" i="75"/>
  <c r="C30" i="43"/>
  <c r="M28" i="43"/>
  <c r="N32" i="61"/>
  <c r="D26" i="75"/>
  <c r="C30" i="66"/>
  <c r="M28" i="66"/>
  <c r="U30" i="36"/>
  <c r="AE28" i="36"/>
  <c r="M14" i="37"/>
  <c r="C32" i="37"/>
  <c r="D30" i="9"/>
  <c r="N28" i="9"/>
  <c r="M17" i="76"/>
  <c r="C21" i="76"/>
  <c r="M21" i="76" s="1"/>
  <c r="M21" i="51"/>
  <c r="M21" i="56"/>
  <c r="C21" i="38"/>
  <c r="M19" i="38"/>
  <c r="BD21" i="32"/>
  <c r="N52" i="34"/>
  <c r="N32" i="58"/>
  <c r="N21" i="65"/>
  <c r="N21" i="48"/>
  <c r="N32" i="70"/>
  <c r="D30" i="43"/>
  <c r="N28" i="43"/>
  <c r="BE21" i="35"/>
  <c r="M21" i="68"/>
  <c r="U30" i="39"/>
  <c r="AE28" i="39"/>
  <c r="D32" i="76" l="1"/>
  <c r="N32" i="76" s="1"/>
  <c r="H32" i="76"/>
  <c r="I32" i="76"/>
  <c r="M30" i="69"/>
  <c r="M30" i="49"/>
  <c r="N30" i="23"/>
  <c r="M32" i="40"/>
  <c r="BD30" i="36"/>
  <c r="AE30" i="33"/>
  <c r="N30" i="46"/>
  <c r="BD30" i="33"/>
  <c r="N30" i="43"/>
  <c r="M30" i="43"/>
  <c r="M30" i="23"/>
  <c r="M21" i="73"/>
  <c r="N30" i="26"/>
  <c r="M21" i="38"/>
  <c r="M28" i="75"/>
  <c r="C30" i="75"/>
  <c r="N30" i="69"/>
  <c r="M30" i="57"/>
  <c r="M30" i="46"/>
  <c r="M21" i="32"/>
  <c r="N21" i="32"/>
  <c r="M32" i="37"/>
  <c r="M30" i="52"/>
  <c r="N28" i="36"/>
  <c r="D30" i="36"/>
  <c r="M52" i="76"/>
  <c r="AF30" i="39"/>
  <c r="N30" i="63"/>
  <c r="N21" i="38"/>
  <c r="M21" i="35"/>
  <c r="BE30" i="33"/>
  <c r="N21" i="35"/>
  <c r="N30" i="9"/>
  <c r="D28" i="75"/>
  <c r="N26" i="75"/>
  <c r="AF30" i="33"/>
  <c r="M14" i="76"/>
  <c r="C32" i="76"/>
  <c r="N30" i="66"/>
  <c r="M30" i="66"/>
  <c r="D21" i="73"/>
  <c r="N19" i="73"/>
  <c r="N32" i="34"/>
  <c r="M32" i="34"/>
  <c r="N30" i="57"/>
  <c r="N52" i="76"/>
  <c r="N30" i="29"/>
  <c r="AF30" i="36"/>
  <c r="M28" i="36"/>
  <c r="C30" i="36"/>
  <c r="AE30" i="39"/>
  <c r="N30" i="49"/>
  <c r="C30" i="39"/>
  <c r="M28" i="39"/>
  <c r="BD30" i="39"/>
  <c r="BE30" i="39"/>
  <c r="N32" i="40"/>
  <c r="M30" i="29"/>
  <c r="M30" i="26"/>
  <c r="M30" i="60"/>
  <c r="BE30" i="36"/>
  <c r="M28" i="33"/>
  <c r="C30" i="33"/>
  <c r="N30" i="60"/>
  <c r="AE30" i="36"/>
  <c r="M30" i="63"/>
  <c r="D30" i="39"/>
  <c r="N28" i="39"/>
  <c r="M30" i="9"/>
  <c r="N30" i="52"/>
  <c r="N32" i="37"/>
  <c r="D30" i="33"/>
  <c r="N28" i="33"/>
  <c r="N30" i="36" l="1"/>
  <c r="N21" i="73"/>
  <c r="M30" i="36"/>
  <c r="M30" i="39"/>
  <c r="N30" i="39"/>
  <c r="M32" i="76"/>
  <c r="N30" i="33"/>
  <c r="M30" i="33"/>
  <c r="N28" i="75"/>
  <c r="D30" i="75"/>
  <c r="M30" i="75"/>
  <c r="N30" i="75" l="1"/>
  <c r="G42" i="39" l="1"/>
  <c r="G33" i="38"/>
  <c r="G42" i="36"/>
  <c r="G33" i="35"/>
  <c r="G41" i="39" l="1"/>
  <c r="G41" i="33"/>
  <c r="G41" i="36"/>
  <c r="G32" i="38"/>
  <c r="G42" i="34"/>
  <c r="G42" i="37"/>
  <c r="G33" i="32"/>
  <c r="G42" i="40"/>
  <c r="G50" i="35"/>
  <c r="G32" i="35"/>
  <c r="G42" i="33"/>
  <c r="G50" i="38" l="1"/>
  <c r="G33" i="73"/>
  <c r="G42" i="76"/>
  <c r="G41" i="75"/>
  <c r="G42" i="75"/>
  <c r="G32" i="32"/>
  <c r="G50" i="32"/>
  <c r="G32" i="73" l="1"/>
  <c r="G50" i="73"/>
  <c r="M36" i="9" l="1"/>
  <c r="M36" i="6" l="1"/>
  <c r="M36" i="66"/>
  <c r="M36" i="57"/>
  <c r="N36" i="9"/>
  <c r="N36" i="63"/>
  <c r="M36" i="63"/>
  <c r="M36" i="69"/>
  <c r="N36" i="69"/>
  <c r="N36" i="66" l="1"/>
  <c r="N36" i="6"/>
  <c r="N36" i="60"/>
  <c r="N36" i="57" l="1"/>
  <c r="M36" i="60"/>
  <c r="M36" i="2"/>
  <c r="N36" i="2"/>
  <c r="M25" i="62" l="1"/>
  <c r="C28" i="62"/>
  <c r="D28" i="68"/>
  <c r="N25" i="68"/>
  <c r="D28" i="51"/>
  <c r="N25" i="51"/>
  <c r="D28" i="45"/>
  <c r="AU28" i="35"/>
  <c r="BE25" i="35"/>
  <c r="BE25" i="32"/>
  <c r="AU28" i="32"/>
  <c r="C28" i="25"/>
  <c r="AT28" i="38"/>
  <c r="C28" i="45"/>
  <c r="M25" i="45"/>
  <c r="C28" i="65"/>
  <c r="M25" i="65"/>
  <c r="D28" i="59"/>
  <c r="D28" i="25"/>
  <c r="N25" i="25"/>
  <c r="N25" i="5"/>
  <c r="D28" i="5"/>
  <c r="C28" i="28"/>
  <c r="D25" i="35"/>
  <c r="V28" i="35"/>
  <c r="AF25" i="35"/>
  <c r="AU28" i="38"/>
  <c r="BE25" i="38"/>
  <c r="C28" i="8"/>
  <c r="BD25" i="35"/>
  <c r="AT28" i="35"/>
  <c r="V28" i="38"/>
  <c r="AF25" i="38"/>
  <c r="D25" i="38"/>
  <c r="D28" i="65"/>
  <c r="N25" i="65"/>
  <c r="C28" i="5"/>
  <c r="C28" i="51"/>
  <c r="M25" i="51"/>
  <c r="BD25" i="32"/>
  <c r="AT28" i="32"/>
  <c r="C25" i="38"/>
  <c r="U28" i="38"/>
  <c r="D28" i="8"/>
  <c r="N25" i="8"/>
  <c r="D28" i="28"/>
  <c r="N25" i="28"/>
  <c r="C25" i="35"/>
  <c r="U28" i="35"/>
  <c r="M25" i="68"/>
  <c r="C28" i="68"/>
  <c r="D28" i="62"/>
  <c r="N25" i="62"/>
  <c r="C28" i="59"/>
  <c r="M25" i="59"/>
  <c r="V37" i="33" l="1"/>
  <c r="D34" i="33"/>
  <c r="C38" i="10"/>
  <c r="M36" i="10"/>
  <c r="AU38" i="40"/>
  <c r="D37" i="29"/>
  <c r="N34" i="29"/>
  <c r="BD28" i="35"/>
  <c r="C28" i="48"/>
  <c r="M25" i="48"/>
  <c r="AT37" i="33"/>
  <c r="AU38" i="37"/>
  <c r="C38" i="58"/>
  <c r="M36" i="58"/>
  <c r="C38" i="7"/>
  <c r="M36" i="7"/>
  <c r="N37" i="53"/>
  <c r="D36" i="37"/>
  <c r="V38" i="37"/>
  <c r="N37" i="64"/>
  <c r="N28" i="51"/>
  <c r="C38" i="61"/>
  <c r="M36" i="61"/>
  <c r="N25" i="56"/>
  <c r="D28" i="56"/>
  <c r="N36" i="61"/>
  <c r="D38" i="61"/>
  <c r="BE28" i="38"/>
  <c r="AF28" i="35"/>
  <c r="AU37" i="33"/>
  <c r="BE34" i="33"/>
  <c r="M37" i="67"/>
  <c r="M28" i="65"/>
  <c r="M36" i="30"/>
  <c r="C38" i="30"/>
  <c r="M37" i="47"/>
  <c r="C28" i="56"/>
  <c r="C28" i="38"/>
  <c r="N25" i="48"/>
  <c r="D28" i="48"/>
  <c r="D28" i="35"/>
  <c r="N25" i="35"/>
  <c r="C38" i="47"/>
  <c r="M36" i="47"/>
  <c r="D25" i="32"/>
  <c r="V28" i="32"/>
  <c r="M37" i="30"/>
  <c r="D38" i="70"/>
  <c r="N36" i="70"/>
  <c r="M28" i="68"/>
  <c r="M37" i="27"/>
  <c r="C37" i="23"/>
  <c r="BD28" i="32"/>
  <c r="D28" i="38"/>
  <c r="N25" i="38"/>
  <c r="C28" i="42"/>
  <c r="M25" i="42"/>
  <c r="M37" i="64"/>
  <c r="N37" i="70"/>
  <c r="U38" i="34"/>
  <c r="C36" i="34"/>
  <c r="M36" i="70"/>
  <c r="C38" i="70"/>
  <c r="D38" i="53"/>
  <c r="N36" i="53"/>
  <c r="D38" i="7"/>
  <c r="N36" i="7"/>
  <c r="C28" i="35"/>
  <c r="N25" i="42"/>
  <c r="D28" i="42"/>
  <c r="D38" i="44"/>
  <c r="N36" i="44"/>
  <c r="C25" i="32"/>
  <c r="U28" i="32"/>
  <c r="D37" i="9"/>
  <c r="N36" i="64"/>
  <c r="D38" i="64"/>
  <c r="BE28" i="32"/>
  <c r="BE28" i="35"/>
  <c r="N28" i="68"/>
  <c r="D28" i="22"/>
  <c r="N25" i="22"/>
  <c r="M28" i="62"/>
  <c r="D37" i="23"/>
  <c r="N34" i="23"/>
  <c r="N36" i="58"/>
  <c r="D38" i="58"/>
  <c r="D37" i="60"/>
  <c r="M28" i="51"/>
  <c r="C37" i="29"/>
  <c r="C38" i="64"/>
  <c r="M36" i="64"/>
  <c r="AF28" i="38"/>
  <c r="N37" i="30"/>
  <c r="D38" i="10"/>
  <c r="N36" i="10"/>
  <c r="M37" i="10"/>
  <c r="C38" i="53"/>
  <c r="M36" i="53"/>
  <c r="N37" i="67"/>
  <c r="N37" i="47"/>
  <c r="N28" i="62"/>
  <c r="AT38" i="40"/>
  <c r="C37" i="9"/>
  <c r="C28" i="22"/>
  <c r="C38" i="44"/>
  <c r="M36" i="44"/>
  <c r="N37" i="27"/>
  <c r="N28" i="5"/>
  <c r="D38" i="24"/>
  <c r="N36" i="24"/>
  <c r="N37" i="7"/>
  <c r="D38" i="30"/>
  <c r="N36" i="30"/>
  <c r="M28" i="45"/>
  <c r="C38" i="67"/>
  <c r="M36" i="67"/>
  <c r="U38" i="37"/>
  <c r="N37" i="10"/>
  <c r="D38" i="50"/>
  <c r="D38" i="67"/>
  <c r="N36" i="67"/>
  <c r="D36" i="34"/>
  <c r="V38" i="34"/>
  <c r="C36" i="37"/>
  <c r="AT38" i="37"/>
  <c r="M28" i="59"/>
  <c r="M37" i="7"/>
  <c r="D37" i="63"/>
  <c r="N34" i="63"/>
  <c r="N28" i="28"/>
  <c r="N28" i="8"/>
  <c r="N28" i="65"/>
  <c r="M36" i="24"/>
  <c r="C38" i="24"/>
  <c r="V38" i="40"/>
  <c r="D36" i="40"/>
  <c r="AT38" i="34"/>
  <c r="U38" i="40"/>
  <c r="C36" i="40"/>
  <c r="N28" i="25"/>
  <c r="M37" i="70"/>
  <c r="D38" i="47"/>
  <c r="N36" i="47"/>
  <c r="C37" i="43"/>
  <c r="M34" i="43"/>
  <c r="AU38" i="34"/>
  <c r="N37" i="61"/>
  <c r="C38" i="27"/>
  <c r="M36" i="27"/>
  <c r="M37" i="61"/>
  <c r="C38" i="50"/>
  <c r="M37" i="53"/>
  <c r="D38" i="27"/>
  <c r="N36" i="27"/>
  <c r="M38" i="27" l="1"/>
  <c r="N37" i="44"/>
  <c r="C37" i="52"/>
  <c r="C38" i="37"/>
  <c r="C37" i="49"/>
  <c r="M37" i="24"/>
  <c r="D37" i="40"/>
  <c r="C38" i="34"/>
  <c r="N28" i="38"/>
  <c r="C37" i="37"/>
  <c r="M34" i="69"/>
  <c r="C37" i="69"/>
  <c r="N37" i="63"/>
  <c r="N38" i="67"/>
  <c r="M38" i="67"/>
  <c r="N38" i="10"/>
  <c r="M38" i="64"/>
  <c r="C28" i="32"/>
  <c r="D37" i="43"/>
  <c r="M38" i="70"/>
  <c r="N37" i="3"/>
  <c r="C34" i="36"/>
  <c r="U37" i="36"/>
  <c r="N38" i="70"/>
  <c r="D37" i="52"/>
  <c r="N38" i="27"/>
  <c r="C38" i="40"/>
  <c r="M38" i="44"/>
  <c r="D37" i="49"/>
  <c r="C37" i="26"/>
  <c r="N38" i="53"/>
  <c r="M37" i="58"/>
  <c r="D38" i="37"/>
  <c r="M38" i="58"/>
  <c r="N37" i="24"/>
  <c r="D37" i="33"/>
  <c r="D38" i="40"/>
  <c r="D38" i="34"/>
  <c r="M38" i="53"/>
  <c r="C37" i="2"/>
  <c r="N28" i="35"/>
  <c r="BE34" i="36"/>
  <c r="AU37" i="36"/>
  <c r="BE34" i="39"/>
  <c r="AU37" i="39"/>
  <c r="BE37" i="33"/>
  <c r="N38" i="61"/>
  <c r="D34" i="36"/>
  <c r="V37" i="36"/>
  <c r="AF34" i="36"/>
  <c r="M28" i="48"/>
  <c r="M37" i="43"/>
  <c r="AT37" i="39"/>
  <c r="N28" i="22"/>
  <c r="N38" i="64"/>
  <c r="AT37" i="36"/>
  <c r="BD34" i="36"/>
  <c r="N38" i="7"/>
  <c r="C37" i="66"/>
  <c r="D38" i="3"/>
  <c r="N36" i="3"/>
  <c r="D36" i="76"/>
  <c r="C37" i="46"/>
  <c r="M34" i="46"/>
  <c r="M36" i="3"/>
  <c r="C36" i="76"/>
  <c r="C38" i="76" s="1"/>
  <c r="C38" i="3"/>
  <c r="D37" i="6"/>
  <c r="N34" i="6"/>
  <c r="N38" i="24"/>
  <c r="N38" i="58"/>
  <c r="C28" i="1"/>
  <c r="C25" i="73"/>
  <c r="N37" i="58"/>
  <c r="N28" i="42"/>
  <c r="C37" i="6"/>
  <c r="D28" i="32"/>
  <c r="M38" i="47"/>
  <c r="D34" i="39"/>
  <c r="V37" i="39"/>
  <c r="C34" i="39"/>
  <c r="U37" i="39"/>
  <c r="D37" i="69"/>
  <c r="N34" i="69"/>
  <c r="D37" i="26"/>
  <c r="N34" i="26"/>
  <c r="M38" i="7"/>
  <c r="N37" i="29"/>
  <c r="D37" i="37"/>
  <c r="M38" i="10"/>
  <c r="N38" i="47"/>
  <c r="D37" i="66"/>
  <c r="N38" i="30"/>
  <c r="D37" i="46"/>
  <c r="C37" i="57"/>
  <c r="N38" i="44"/>
  <c r="M28" i="42"/>
  <c r="C37" i="40"/>
  <c r="M38" i="30"/>
  <c r="M37" i="44"/>
  <c r="D37" i="2"/>
  <c r="D28" i="1"/>
  <c r="D25" i="73"/>
  <c r="C37" i="60"/>
  <c r="M38" i="24"/>
  <c r="D37" i="57"/>
  <c r="U37" i="33"/>
  <c r="C34" i="33"/>
  <c r="C37" i="63"/>
  <c r="M34" i="63"/>
  <c r="N37" i="23"/>
  <c r="M37" i="3"/>
  <c r="N28" i="48"/>
  <c r="N28" i="56"/>
  <c r="M38" i="61"/>
  <c r="D34" i="75" l="1"/>
  <c r="D37" i="75" s="1"/>
  <c r="C28" i="73"/>
  <c r="N38" i="3"/>
  <c r="BD37" i="36"/>
  <c r="BE37" i="39"/>
  <c r="C37" i="33"/>
  <c r="C37" i="34"/>
  <c r="C37" i="76" s="1"/>
  <c r="D37" i="39"/>
  <c r="N34" i="36"/>
  <c r="D37" i="36"/>
  <c r="C34" i="75"/>
  <c r="M37" i="63"/>
  <c r="M37" i="69"/>
  <c r="N37" i="6"/>
  <c r="D37" i="34"/>
  <c r="D37" i="76" s="1"/>
  <c r="N37" i="26"/>
  <c r="C37" i="36"/>
  <c r="M38" i="3"/>
  <c r="BE37" i="36"/>
  <c r="M37" i="46"/>
  <c r="D28" i="73"/>
  <c r="N37" i="69"/>
  <c r="C37" i="39"/>
  <c r="D38" i="76"/>
  <c r="AF37" i="36"/>
  <c r="N37" i="36" l="1"/>
  <c r="C37" i="75"/>
  <c r="AS43" i="33" l="1"/>
  <c r="BC43" i="33" s="1"/>
  <c r="B43" i="67"/>
  <c r="L43" i="67" s="1"/>
  <c r="AS43" i="40"/>
  <c r="BC43" i="40" s="1"/>
  <c r="B43" i="10"/>
  <c r="L43" i="10" s="1"/>
  <c r="B28" i="8"/>
  <c r="E25" i="8"/>
  <c r="L41" i="27"/>
  <c r="B43" i="27"/>
  <c r="L43" i="27" s="1"/>
  <c r="B28" i="5"/>
  <c r="E25" i="5"/>
  <c r="BC41" i="37"/>
  <c r="AS43" i="37"/>
  <c r="BC43" i="37" s="1"/>
  <c r="B43" i="53"/>
  <c r="L43" i="53" s="1"/>
  <c r="L41" i="53"/>
  <c r="AS43" i="34"/>
  <c r="BC43" i="34" s="1"/>
  <c r="BC41" i="34"/>
  <c r="AD40" i="39"/>
  <c r="T43" i="39"/>
  <c r="AD43" i="39" s="1"/>
  <c r="B40" i="39"/>
  <c r="B43" i="63"/>
  <c r="L43" i="63" s="1"/>
  <c r="L40" i="63"/>
  <c r="B28" i="65"/>
  <c r="L25" i="65"/>
  <c r="E25" i="65"/>
  <c r="AS28" i="38"/>
  <c r="AV25" i="38"/>
  <c r="L25" i="28"/>
  <c r="B28" i="28"/>
  <c r="E25" i="28"/>
  <c r="AS43" i="39"/>
  <c r="BC43" i="39" s="1"/>
  <c r="BC40" i="39"/>
  <c r="B28" i="62"/>
  <c r="E25" i="62"/>
  <c r="L41" i="70"/>
  <c r="B43" i="70"/>
  <c r="L43" i="70" s="1"/>
  <c r="B28" i="25"/>
  <c r="E25" i="25"/>
  <c r="L25" i="25"/>
  <c r="B43" i="61"/>
  <c r="L43" i="61" s="1"/>
  <c r="L41" i="61"/>
  <c r="W25" i="38"/>
  <c r="B25" i="38"/>
  <c r="T28" i="38"/>
  <c r="L40" i="29"/>
  <c r="B43" i="29"/>
  <c r="L43" i="29" s="1"/>
  <c r="B28" i="68"/>
  <c r="L25" i="68"/>
  <c r="E25" i="68"/>
  <c r="B28" i="51"/>
  <c r="L25" i="51"/>
  <c r="E25" i="51"/>
  <c r="B28" i="59"/>
  <c r="E25" i="59"/>
  <c r="L25" i="59"/>
  <c r="L40" i="52"/>
  <c r="B43" i="52"/>
  <c r="L43" i="52" s="1"/>
  <c r="AS28" i="32"/>
  <c r="AV25" i="32"/>
  <c r="L41" i="7"/>
  <c r="B43" i="7"/>
  <c r="L43" i="7" s="1"/>
  <c r="AS28" i="35"/>
  <c r="BC25" i="35"/>
  <c r="AV25" i="35"/>
  <c r="B28" i="45"/>
  <c r="E25" i="45"/>
  <c r="L25" i="45"/>
  <c r="B43" i="46"/>
  <c r="L43" i="46" s="1"/>
  <c r="L40" i="46"/>
  <c r="T28" i="35"/>
  <c r="W25" i="35"/>
  <c r="B25" i="35"/>
  <c r="BC40" i="33" l="1"/>
  <c r="L41" i="67"/>
  <c r="BC41" i="40"/>
  <c r="L41" i="10"/>
  <c r="L37" i="67"/>
  <c r="L37" i="61"/>
  <c r="E37" i="70"/>
  <c r="O37" i="70" s="1"/>
  <c r="D43" i="70"/>
  <c r="N41" i="70"/>
  <c r="D43" i="58"/>
  <c r="N41" i="58"/>
  <c r="O25" i="51"/>
  <c r="E28" i="51"/>
  <c r="O28" i="51" s="1"/>
  <c r="W28" i="38"/>
  <c r="B41" i="37"/>
  <c r="AD41" i="37"/>
  <c r="T43" i="37"/>
  <c r="AD43" i="37" s="1"/>
  <c r="B43" i="66"/>
  <c r="L43" i="66" s="1"/>
  <c r="L40" i="66"/>
  <c r="B28" i="42"/>
  <c r="E25" i="42"/>
  <c r="L25" i="42"/>
  <c r="B43" i="44"/>
  <c r="L43" i="44" s="1"/>
  <c r="L41" i="44"/>
  <c r="E28" i="8"/>
  <c r="B28" i="22"/>
  <c r="E25" i="22"/>
  <c r="L25" i="22"/>
  <c r="L40" i="43"/>
  <c r="B43" i="43"/>
  <c r="L43" i="43" s="1"/>
  <c r="L28" i="51"/>
  <c r="B43" i="47"/>
  <c r="L43" i="47" s="1"/>
  <c r="L41" i="47"/>
  <c r="B43" i="6"/>
  <c r="L43" i="6" s="1"/>
  <c r="L40" i="6"/>
  <c r="L40" i="26"/>
  <c r="B43" i="26"/>
  <c r="L43" i="26" s="1"/>
  <c r="AV28" i="38"/>
  <c r="B43" i="60"/>
  <c r="L43" i="60" s="1"/>
  <c r="L40" i="60"/>
  <c r="W28" i="35"/>
  <c r="B28" i="38"/>
  <c r="E25" i="38"/>
  <c r="L41" i="30"/>
  <c r="B43" i="30"/>
  <c r="L43" i="30" s="1"/>
  <c r="T43" i="33"/>
  <c r="AD43" i="33" s="1"/>
  <c r="AD40" i="33"/>
  <c r="B40" i="33"/>
  <c r="L25" i="48"/>
  <c r="B28" i="48"/>
  <c r="E25" i="48"/>
  <c r="B28" i="56"/>
  <c r="E25" i="56"/>
  <c r="B41" i="40"/>
  <c r="T43" i="40"/>
  <c r="AD43" i="40" s="1"/>
  <c r="AD41" i="40"/>
  <c r="B40" i="36"/>
  <c r="T43" i="36"/>
  <c r="AD43" i="36" s="1"/>
  <c r="AD40" i="36"/>
  <c r="AV28" i="35"/>
  <c r="BF28" i="35" s="1"/>
  <c r="BF25" i="35"/>
  <c r="O25" i="68"/>
  <c r="E28" i="68"/>
  <c r="O28" i="68" s="1"/>
  <c r="D43" i="64"/>
  <c r="N41" i="64"/>
  <c r="B43" i="24"/>
  <c r="L43" i="24" s="1"/>
  <c r="L41" i="24"/>
  <c r="W25" i="32"/>
  <c r="B25" i="32"/>
  <c r="T28" i="32"/>
  <c r="E28" i="45"/>
  <c r="E28" i="59"/>
  <c r="B43" i="9"/>
  <c r="L43" i="9" s="1"/>
  <c r="L40" i="9"/>
  <c r="B43" i="58"/>
  <c r="L43" i="58" s="1"/>
  <c r="L41" i="58"/>
  <c r="B43" i="49"/>
  <c r="L43" i="49" s="1"/>
  <c r="L40" i="49"/>
  <c r="E28" i="65"/>
  <c r="O28" i="65" s="1"/>
  <c r="O25" i="65"/>
  <c r="E28" i="5"/>
  <c r="BC40" i="36"/>
  <c r="AS43" i="36"/>
  <c r="BC43" i="36" s="1"/>
  <c r="L40" i="57"/>
  <c r="B43" i="57"/>
  <c r="L43" i="57" s="1"/>
  <c r="L28" i="45"/>
  <c r="B41" i="34"/>
  <c r="T43" i="34"/>
  <c r="AD43" i="34" s="1"/>
  <c r="AD41" i="34"/>
  <c r="BC28" i="35"/>
  <c r="B43" i="64"/>
  <c r="L43" i="64" s="1"/>
  <c r="L41" i="64"/>
  <c r="L28" i="59"/>
  <c r="L28" i="68"/>
  <c r="B43" i="50"/>
  <c r="L43" i="50" s="1"/>
  <c r="L41" i="50"/>
  <c r="E28" i="62"/>
  <c r="E28" i="28"/>
  <c r="L28" i="25"/>
  <c r="B28" i="35"/>
  <c r="E25" i="35"/>
  <c r="AV28" i="32"/>
  <c r="B43" i="69"/>
  <c r="L43" i="69" s="1"/>
  <c r="L40" i="69"/>
  <c r="E28" i="25"/>
  <c r="L28" i="28"/>
  <c r="L28" i="65"/>
  <c r="B43" i="39"/>
  <c r="L43" i="39" s="1"/>
  <c r="L40" i="39"/>
  <c r="L40" i="23"/>
  <c r="B43" i="23"/>
  <c r="L43" i="23" s="1"/>
  <c r="E37" i="61" l="1"/>
  <c r="O37" i="61" s="1"/>
  <c r="E37" i="67"/>
  <c r="O37" i="67" s="1"/>
  <c r="L37" i="70"/>
  <c r="C43" i="58"/>
  <c r="M41" i="58"/>
  <c r="C43" i="70"/>
  <c r="M41" i="70"/>
  <c r="E41" i="70"/>
  <c r="E41" i="58"/>
  <c r="E28" i="48"/>
  <c r="O28" i="48" s="1"/>
  <c r="O25" i="48"/>
  <c r="N43" i="64"/>
  <c r="D45" i="64"/>
  <c r="D43" i="61"/>
  <c r="N41" i="61"/>
  <c r="E41" i="64"/>
  <c r="C43" i="64"/>
  <c r="M41" i="64"/>
  <c r="L28" i="48"/>
  <c r="N43" i="58"/>
  <c r="D45" i="58"/>
  <c r="E28" i="56"/>
  <c r="B43" i="36"/>
  <c r="L43" i="36" s="1"/>
  <c r="L40" i="36"/>
  <c r="E28" i="42"/>
  <c r="O28" i="42" s="1"/>
  <c r="O25" i="42"/>
  <c r="E28" i="35"/>
  <c r="D43" i="67"/>
  <c r="N41" i="67"/>
  <c r="E28" i="38"/>
  <c r="L28" i="42"/>
  <c r="M41" i="67"/>
  <c r="C43" i="67"/>
  <c r="E41" i="67"/>
  <c r="E37" i="64"/>
  <c r="O37" i="64" s="1"/>
  <c r="L37" i="64"/>
  <c r="C43" i="61"/>
  <c r="M41" i="61"/>
  <c r="E41" i="61"/>
  <c r="B28" i="32"/>
  <c r="E25" i="32"/>
  <c r="L40" i="33"/>
  <c r="B43" i="33"/>
  <c r="L43" i="33" s="1"/>
  <c r="E28" i="22"/>
  <c r="N43" i="70"/>
  <c r="D45" i="70"/>
  <c r="L41" i="34"/>
  <c r="B43" i="34"/>
  <c r="L43" i="34" s="1"/>
  <c r="W28" i="32"/>
  <c r="B43" i="40"/>
  <c r="L43" i="40" s="1"/>
  <c r="L41" i="40"/>
  <c r="L28" i="22"/>
  <c r="B43" i="37"/>
  <c r="L43" i="37" s="1"/>
  <c r="L41" i="37"/>
  <c r="O41" i="64" l="1"/>
  <c r="E43" i="64"/>
  <c r="O43" i="64" s="1"/>
  <c r="L37" i="58"/>
  <c r="E37" i="58"/>
  <c r="O37" i="58" s="1"/>
  <c r="M43" i="70"/>
  <c r="C45" i="70"/>
  <c r="N45" i="70"/>
  <c r="D46" i="70"/>
  <c r="B34" i="45"/>
  <c r="L31" i="45"/>
  <c r="B34" i="48"/>
  <c r="L31" i="48"/>
  <c r="AS34" i="32"/>
  <c r="BC31" i="32"/>
  <c r="B34" i="8"/>
  <c r="L31" i="8"/>
  <c r="E37" i="44"/>
  <c r="O37" i="44" s="1"/>
  <c r="L37" i="44"/>
  <c r="B43" i="3"/>
  <c r="L43" i="3" s="1"/>
  <c r="L41" i="3"/>
  <c r="B41" i="76"/>
  <c r="L31" i="68"/>
  <c r="B34" i="68"/>
  <c r="M43" i="67"/>
  <c r="C45" i="67"/>
  <c r="AS34" i="38"/>
  <c r="BC31" i="38"/>
  <c r="E37" i="47"/>
  <c r="O37" i="47" s="1"/>
  <c r="L37" i="47"/>
  <c r="L31" i="65"/>
  <c r="B34" i="65"/>
  <c r="N45" i="64"/>
  <c r="D46" i="64"/>
  <c r="M43" i="58"/>
  <c r="C45" i="58"/>
  <c r="B34" i="25"/>
  <c r="L31" i="25"/>
  <c r="O41" i="61"/>
  <c r="E43" i="61"/>
  <c r="O43" i="61" s="1"/>
  <c r="B34" i="51"/>
  <c r="L31" i="51"/>
  <c r="B40" i="75"/>
  <c r="L40" i="2"/>
  <c r="B43" i="2"/>
  <c r="L43" i="2" s="1"/>
  <c r="E37" i="53"/>
  <c r="O37" i="53" s="1"/>
  <c r="L37" i="53"/>
  <c r="B31" i="35"/>
  <c r="T34" i="35"/>
  <c r="AD31" i="35"/>
  <c r="E28" i="32"/>
  <c r="B25" i="73"/>
  <c r="E25" i="1"/>
  <c r="B28" i="1"/>
  <c r="L31" i="5"/>
  <c r="B34" i="5"/>
  <c r="E43" i="58"/>
  <c r="O43" i="58" s="1"/>
  <c r="O41" i="58"/>
  <c r="E43" i="67"/>
  <c r="O43" i="67" s="1"/>
  <c r="O41" i="67"/>
  <c r="B34" i="62"/>
  <c r="L31" i="62"/>
  <c r="M43" i="61"/>
  <c r="C45" i="61"/>
  <c r="B34" i="56"/>
  <c r="L31" i="56"/>
  <c r="B34" i="42"/>
  <c r="L31" i="42"/>
  <c r="B31" i="38"/>
  <c r="T34" i="38"/>
  <c r="AD31" i="38"/>
  <c r="N45" i="58"/>
  <c r="D46" i="58"/>
  <c r="N43" i="61"/>
  <c r="D45" i="61"/>
  <c r="O41" i="70"/>
  <c r="E43" i="70"/>
  <c r="O43" i="70" s="1"/>
  <c r="BC31" i="35"/>
  <c r="AS34" i="35"/>
  <c r="B34" i="28"/>
  <c r="L31" i="28"/>
  <c r="B34" i="22"/>
  <c r="L31" i="22"/>
  <c r="B31" i="32"/>
  <c r="T34" i="32"/>
  <c r="AD31" i="32"/>
  <c r="N43" i="67"/>
  <c r="D45" i="67"/>
  <c r="L31" i="1"/>
  <c r="B34" i="1"/>
  <c r="L34" i="1" s="1"/>
  <c r="M43" i="64"/>
  <c r="C45" i="64"/>
  <c r="B34" i="59"/>
  <c r="L31" i="59"/>
  <c r="L24" i="50" l="1"/>
  <c r="E8" i="43"/>
  <c r="O8" i="43" s="1"/>
  <c r="E34" i="66"/>
  <c r="L34" i="66"/>
  <c r="B37" i="66"/>
  <c r="M45" i="64"/>
  <c r="C46" i="64"/>
  <c r="AD34" i="38"/>
  <c r="T37" i="38"/>
  <c r="L34" i="59"/>
  <c r="B37" i="59"/>
  <c r="D46" i="67"/>
  <c r="N45" i="67"/>
  <c r="B34" i="32"/>
  <c r="L31" i="32"/>
  <c r="B37" i="26"/>
  <c r="E34" i="26"/>
  <c r="B34" i="38"/>
  <c r="L31" i="38"/>
  <c r="L37" i="7"/>
  <c r="E37" i="7"/>
  <c r="O37" i="7" s="1"/>
  <c r="E34" i="29"/>
  <c r="L34" i="29"/>
  <c r="B37" i="29"/>
  <c r="B37" i="1"/>
  <c r="B43" i="75"/>
  <c r="L43" i="75" s="1"/>
  <c r="L40" i="75"/>
  <c r="B37" i="2"/>
  <c r="E34" i="2"/>
  <c r="BC34" i="38"/>
  <c r="AS37" i="38"/>
  <c r="L36" i="58"/>
  <c r="E36" i="58"/>
  <c r="B38" i="58"/>
  <c r="B37" i="23"/>
  <c r="E34" i="23"/>
  <c r="L34" i="8"/>
  <c r="B37" i="8"/>
  <c r="BE37" i="34"/>
  <c r="L37" i="50"/>
  <c r="E37" i="50"/>
  <c r="B31" i="73"/>
  <c r="L34" i="22"/>
  <c r="B37" i="22"/>
  <c r="L34" i="56"/>
  <c r="B37" i="56"/>
  <c r="E28" i="1"/>
  <c r="B34" i="33"/>
  <c r="W34" i="33"/>
  <c r="AD34" i="33"/>
  <c r="T37" i="33"/>
  <c r="M45" i="67"/>
  <c r="C46" i="67"/>
  <c r="E24" i="53"/>
  <c r="O24" i="53" s="1"/>
  <c r="L24" i="53"/>
  <c r="E24" i="44"/>
  <c r="O24" i="44" s="1"/>
  <c r="L24" i="44"/>
  <c r="L34" i="48"/>
  <c r="B37" i="48"/>
  <c r="L34" i="42"/>
  <c r="B37" i="42"/>
  <c r="L34" i="5"/>
  <c r="B37" i="5"/>
  <c r="B28" i="73"/>
  <c r="E25" i="73"/>
  <c r="B37" i="52"/>
  <c r="E34" i="52"/>
  <c r="L34" i="52"/>
  <c r="L37" i="10"/>
  <c r="E37" i="10"/>
  <c r="O37" i="10" s="1"/>
  <c r="L34" i="68"/>
  <c r="B37" i="68"/>
  <c r="BC34" i="32"/>
  <c r="AS37" i="32"/>
  <c r="E8" i="70"/>
  <c r="O8" i="70" s="1"/>
  <c r="L8" i="70"/>
  <c r="L34" i="65"/>
  <c r="B37" i="65"/>
  <c r="L34" i="45"/>
  <c r="B37" i="45"/>
  <c r="N45" i="61"/>
  <c r="D46" i="61"/>
  <c r="D59" i="58"/>
  <c r="N59" i="58" s="1"/>
  <c r="N46" i="58"/>
  <c r="B37" i="9"/>
  <c r="E34" i="9"/>
  <c r="L36" i="61"/>
  <c r="B38" i="61"/>
  <c r="E36" i="61"/>
  <c r="B34" i="36"/>
  <c r="W34" i="36"/>
  <c r="T37" i="36"/>
  <c r="AD34" i="35"/>
  <c r="T37" i="35"/>
  <c r="B34" i="39"/>
  <c r="T37" i="39"/>
  <c r="W34" i="39"/>
  <c r="D59" i="64"/>
  <c r="N59" i="64" s="1"/>
  <c r="N46" i="64"/>
  <c r="L34" i="49"/>
  <c r="E34" i="49"/>
  <c r="B37" i="49"/>
  <c r="BC34" i="36"/>
  <c r="AS37" i="36"/>
  <c r="AV34" i="36"/>
  <c r="B43" i="76"/>
  <c r="L43" i="76" s="1"/>
  <c r="L41" i="76"/>
  <c r="BE37" i="40"/>
  <c r="M45" i="70"/>
  <c r="C46" i="70"/>
  <c r="B37" i="63"/>
  <c r="E34" i="63"/>
  <c r="L34" i="51"/>
  <c r="B37" i="51"/>
  <c r="B37" i="60"/>
  <c r="E34" i="60"/>
  <c r="L34" i="69"/>
  <c r="E34" i="69"/>
  <c r="B37" i="69"/>
  <c r="L34" i="28"/>
  <c r="B37" i="28"/>
  <c r="BC34" i="35"/>
  <c r="AS37" i="35"/>
  <c r="B34" i="35"/>
  <c r="L31" i="35"/>
  <c r="C46" i="58"/>
  <c r="M45" i="58"/>
  <c r="B37" i="57"/>
  <c r="E34" i="57"/>
  <c r="BD37" i="37"/>
  <c r="B37" i="46"/>
  <c r="E34" i="46"/>
  <c r="L34" i="46"/>
  <c r="AD34" i="32"/>
  <c r="T37" i="32"/>
  <c r="L34" i="62"/>
  <c r="B37" i="62"/>
  <c r="AS37" i="39"/>
  <c r="AV34" i="39"/>
  <c r="BC34" i="39"/>
  <c r="B37" i="43"/>
  <c r="E34" i="43"/>
  <c r="L34" i="43"/>
  <c r="L34" i="25"/>
  <c r="B37" i="25"/>
  <c r="E34" i="6"/>
  <c r="B37" i="6"/>
  <c r="BD37" i="40"/>
  <c r="M45" i="61"/>
  <c r="C46" i="61"/>
  <c r="BD37" i="34"/>
  <c r="AS37" i="33"/>
  <c r="AV34" i="33"/>
  <c r="D59" i="70"/>
  <c r="N59" i="70" s="1"/>
  <c r="N46" i="70"/>
  <c r="BE37" i="37"/>
  <c r="L8" i="43" l="1"/>
  <c r="E24" i="50"/>
  <c r="O24" i="50" s="1"/>
  <c r="B34" i="75"/>
  <c r="E34" i="75" s="1"/>
  <c r="L8" i="60"/>
  <c r="E8" i="60"/>
  <c r="O8" i="60" s="1"/>
  <c r="E8" i="63"/>
  <c r="O8" i="63" s="1"/>
  <c r="L8" i="63"/>
  <c r="E36" i="47"/>
  <c r="B38" i="47"/>
  <c r="L36" i="47"/>
  <c r="AV37" i="39"/>
  <c r="T39" i="32"/>
  <c r="T41" i="32" s="1"/>
  <c r="L8" i="61"/>
  <c r="E8" i="61"/>
  <c r="O8" i="61" s="1"/>
  <c r="L34" i="35"/>
  <c r="B37" i="35"/>
  <c r="E8" i="69"/>
  <c r="O8" i="69" s="1"/>
  <c r="L8" i="69"/>
  <c r="M46" i="70"/>
  <c r="C59" i="70"/>
  <c r="M59" i="70" s="1"/>
  <c r="E9" i="64"/>
  <c r="O9" i="64" s="1"/>
  <c r="L9" i="64"/>
  <c r="W37" i="39"/>
  <c r="O36" i="61"/>
  <c r="E38" i="61"/>
  <c r="L9" i="67"/>
  <c r="E9" i="67"/>
  <c r="O9" i="67" s="1"/>
  <c r="L9" i="58"/>
  <c r="E9" i="58"/>
  <c r="O9" i="58" s="1"/>
  <c r="AD37" i="33"/>
  <c r="T46" i="33"/>
  <c r="L9" i="63"/>
  <c r="E9" i="63"/>
  <c r="O9" i="63" s="1"/>
  <c r="E25" i="44"/>
  <c r="O25" i="44" s="1"/>
  <c r="L25" i="44"/>
  <c r="B39" i="8"/>
  <c r="B41" i="8" s="1"/>
  <c r="E37" i="26"/>
  <c r="AV37" i="33"/>
  <c r="B46" i="6"/>
  <c r="E25" i="53"/>
  <c r="O25" i="53" s="1"/>
  <c r="L25" i="53"/>
  <c r="E37" i="43"/>
  <c r="AS46" i="39"/>
  <c r="BC37" i="39"/>
  <c r="E37" i="46"/>
  <c r="E36" i="67"/>
  <c r="B38" i="67"/>
  <c r="L36" i="67"/>
  <c r="E36" i="70"/>
  <c r="L36" i="70"/>
  <c r="B38" i="70"/>
  <c r="T46" i="39"/>
  <c r="B45" i="61"/>
  <c r="L45" i="61" s="1"/>
  <c r="L38" i="61"/>
  <c r="B39" i="65"/>
  <c r="L37" i="65"/>
  <c r="H37" i="40"/>
  <c r="M37" i="40" s="1"/>
  <c r="AE37" i="40"/>
  <c r="B39" i="56"/>
  <c r="B41" i="56" s="1"/>
  <c r="B39" i="22"/>
  <c r="L37" i="22"/>
  <c r="AS39" i="38"/>
  <c r="AS41" i="38" s="1"/>
  <c r="E37" i="2"/>
  <c r="B46" i="26"/>
  <c r="T39" i="38"/>
  <c r="T41" i="38" s="1"/>
  <c r="C59" i="64"/>
  <c r="M59" i="64" s="1"/>
  <c r="M46" i="64"/>
  <c r="E9" i="43"/>
  <c r="O9" i="43" s="1"/>
  <c r="L9" i="43"/>
  <c r="AS46" i="33"/>
  <c r="E9" i="53"/>
  <c r="O9" i="53" s="1"/>
  <c r="L9" i="53"/>
  <c r="E37" i="6"/>
  <c r="L37" i="25"/>
  <c r="B39" i="25"/>
  <c r="B46" i="43"/>
  <c r="L37" i="43"/>
  <c r="E8" i="49"/>
  <c r="O8" i="49" s="1"/>
  <c r="L8" i="49"/>
  <c r="L37" i="46"/>
  <c r="B46" i="46"/>
  <c r="E37" i="57"/>
  <c r="E8" i="52"/>
  <c r="O8" i="52" s="1"/>
  <c r="L8" i="52"/>
  <c r="AS39" i="35"/>
  <c r="BC37" i="35"/>
  <c r="L37" i="28"/>
  <c r="B39" i="28"/>
  <c r="L37" i="69"/>
  <c r="B46" i="69"/>
  <c r="L17" i="67"/>
  <c r="E17" i="67"/>
  <c r="B21" i="67"/>
  <c r="L21" i="67" s="1"/>
  <c r="B37" i="39"/>
  <c r="E34" i="39"/>
  <c r="I37" i="40"/>
  <c r="N37" i="40" s="1"/>
  <c r="AF37" i="40"/>
  <c r="L37" i="68"/>
  <c r="B39" i="68"/>
  <c r="E9" i="46"/>
  <c r="O9" i="46" s="1"/>
  <c r="L9" i="46"/>
  <c r="W37" i="33"/>
  <c r="E20" i="61"/>
  <c r="O20" i="61" s="1"/>
  <c r="L20" i="61"/>
  <c r="E20" i="70"/>
  <c r="O20" i="70" s="1"/>
  <c r="L20" i="70"/>
  <c r="L20" i="67"/>
  <c r="E20" i="67"/>
  <c r="O20" i="67" s="1"/>
  <c r="B46" i="2"/>
  <c r="N37" i="50"/>
  <c r="L9" i="69"/>
  <c r="E9" i="69"/>
  <c r="O9" i="69" s="1"/>
  <c r="I37" i="37"/>
  <c r="N37" i="37" s="1"/>
  <c r="AF37" i="37"/>
  <c r="C59" i="61"/>
  <c r="M59" i="61" s="1"/>
  <c r="M46" i="61"/>
  <c r="L8" i="67"/>
  <c r="E8" i="67"/>
  <c r="O8" i="67" s="1"/>
  <c r="E36" i="64"/>
  <c r="B38" i="64"/>
  <c r="L36" i="64"/>
  <c r="B46" i="57"/>
  <c r="L9" i="61"/>
  <c r="E9" i="61"/>
  <c r="O9" i="61" s="1"/>
  <c r="O34" i="69"/>
  <c r="E37" i="69"/>
  <c r="O37" i="69" s="1"/>
  <c r="E20" i="64"/>
  <c r="O20" i="64" s="1"/>
  <c r="L20" i="64"/>
  <c r="AS39" i="32"/>
  <c r="AS41" i="32" s="1"/>
  <c r="E8" i="44"/>
  <c r="O8" i="44" s="1"/>
  <c r="L8" i="44"/>
  <c r="E17" i="64"/>
  <c r="B21" i="64"/>
  <c r="L21" i="64" s="1"/>
  <c r="L17" i="64"/>
  <c r="C59" i="67"/>
  <c r="M59" i="67" s="1"/>
  <c r="M46" i="67"/>
  <c r="B37" i="33"/>
  <c r="E34" i="33"/>
  <c r="E17" i="58"/>
  <c r="B21" i="58"/>
  <c r="L21" i="58" s="1"/>
  <c r="L17" i="58"/>
  <c r="E9" i="66"/>
  <c r="E17" i="70"/>
  <c r="B21" i="70"/>
  <c r="L21" i="70" s="1"/>
  <c r="L17" i="70"/>
  <c r="B45" i="58"/>
  <c r="L45" i="58" s="1"/>
  <c r="L38" i="58"/>
  <c r="E8" i="64"/>
  <c r="O8" i="64" s="1"/>
  <c r="L8" i="64"/>
  <c r="D59" i="67"/>
  <c r="N59" i="67" s="1"/>
  <c r="N46" i="67"/>
  <c r="M37" i="50"/>
  <c r="L9" i="50"/>
  <c r="E9" i="50"/>
  <c r="O9" i="50" s="1"/>
  <c r="E37" i="60"/>
  <c r="T39" i="35"/>
  <c r="T41" i="35" s="1"/>
  <c r="L9" i="52"/>
  <c r="E9" i="52"/>
  <c r="O9" i="52" s="1"/>
  <c r="B34" i="73"/>
  <c r="L34" i="73" s="1"/>
  <c r="L31" i="73"/>
  <c r="O36" i="58"/>
  <c r="E38" i="58"/>
  <c r="B46" i="29"/>
  <c r="L37" i="29"/>
  <c r="B21" i="61"/>
  <c r="L21" i="61" s="1"/>
  <c r="L17" i="61"/>
  <c r="E17" i="61"/>
  <c r="E9" i="57"/>
  <c r="E9" i="70"/>
  <c r="O9" i="70" s="1"/>
  <c r="L9" i="70"/>
  <c r="E8" i="57"/>
  <c r="L8" i="50"/>
  <c r="E8" i="50"/>
  <c r="O8" i="50" s="1"/>
  <c r="L9" i="47"/>
  <c r="E9" i="47"/>
  <c r="O9" i="47" s="1"/>
  <c r="B39" i="62"/>
  <c r="B41" i="62" s="1"/>
  <c r="M46" i="58"/>
  <c r="C59" i="58"/>
  <c r="M59" i="58" s="1"/>
  <c r="B46" i="60"/>
  <c r="L8" i="46"/>
  <c r="E8" i="46"/>
  <c r="O8" i="46" s="1"/>
  <c r="AV37" i="36"/>
  <c r="BF37" i="36" s="1"/>
  <c r="BF34" i="36"/>
  <c r="L37" i="49"/>
  <c r="B46" i="49"/>
  <c r="T46" i="36"/>
  <c r="E37" i="9"/>
  <c r="D59" i="61"/>
  <c r="N59" i="61" s="1"/>
  <c r="N46" i="61"/>
  <c r="E24" i="47"/>
  <c r="O24" i="47" s="1"/>
  <c r="L24" i="47"/>
  <c r="E37" i="52"/>
  <c r="E28" i="73"/>
  <c r="B39" i="1"/>
  <c r="B41" i="1" s="1"/>
  <c r="B39" i="59"/>
  <c r="L37" i="59"/>
  <c r="L37" i="66"/>
  <c r="B46" i="66"/>
  <c r="L9" i="44"/>
  <c r="E9" i="44"/>
  <c r="O9" i="44" s="1"/>
  <c r="E37" i="63"/>
  <c r="AS46" i="36"/>
  <c r="BC37" i="36"/>
  <c r="E37" i="49"/>
  <c r="E8" i="66"/>
  <c r="W37" i="36"/>
  <c r="B46" i="9"/>
  <c r="E8" i="53"/>
  <c r="O8" i="53" s="1"/>
  <c r="L8" i="53"/>
  <c r="B46" i="52"/>
  <c r="L37" i="52"/>
  <c r="L8" i="58"/>
  <c r="E8" i="58"/>
  <c r="O8" i="58" s="1"/>
  <c r="E9" i="49"/>
  <c r="O9" i="49" s="1"/>
  <c r="L9" i="49"/>
  <c r="E37" i="23"/>
  <c r="L25" i="47"/>
  <c r="E25" i="47"/>
  <c r="O25" i="47" s="1"/>
  <c r="E37" i="29"/>
  <c r="L34" i="38"/>
  <c r="B37" i="38"/>
  <c r="L34" i="32"/>
  <c r="B37" i="32"/>
  <c r="E9" i="60"/>
  <c r="O9" i="60" s="1"/>
  <c r="L9" i="60"/>
  <c r="B39" i="51"/>
  <c r="L37" i="51"/>
  <c r="B46" i="63"/>
  <c r="E25" i="50"/>
  <c r="O25" i="50" s="1"/>
  <c r="L25" i="50"/>
  <c r="E34" i="36"/>
  <c r="B37" i="36"/>
  <c r="B39" i="45"/>
  <c r="L37" i="45"/>
  <c r="B39" i="5"/>
  <c r="B41" i="5" s="1"/>
  <c r="B39" i="42"/>
  <c r="L37" i="42"/>
  <c r="L37" i="48"/>
  <c r="B39" i="48"/>
  <c r="E8" i="47"/>
  <c r="O8" i="47" s="1"/>
  <c r="L8" i="47"/>
  <c r="B46" i="23"/>
  <c r="H37" i="37"/>
  <c r="M37" i="37" s="1"/>
  <c r="AE37" i="37"/>
  <c r="E37" i="66"/>
  <c r="B37" i="73" l="1"/>
  <c r="B39" i="73" s="1"/>
  <c r="B41" i="73" s="1"/>
  <c r="E17" i="63"/>
  <c r="B37" i="75"/>
  <c r="B46" i="75" s="1"/>
  <c r="AV8" i="33"/>
  <c r="B46" i="36"/>
  <c r="B39" i="32"/>
  <c r="B41" i="32" s="1"/>
  <c r="B48" i="52"/>
  <c r="L46" i="52"/>
  <c r="B48" i="9"/>
  <c r="B50" i="9" s="1"/>
  <c r="E26" i="47"/>
  <c r="B30" i="47"/>
  <c r="L30" i="47" s="1"/>
  <c r="L26" i="47"/>
  <c r="B38" i="53"/>
  <c r="L36" i="53"/>
  <c r="E36" i="53"/>
  <c r="B21" i="44"/>
  <c r="L21" i="44" s="1"/>
  <c r="L17" i="44"/>
  <c r="E17" i="44"/>
  <c r="B45" i="64"/>
  <c r="L45" i="64" s="1"/>
  <c r="L38" i="64"/>
  <c r="AS41" i="35"/>
  <c r="BC39" i="35"/>
  <c r="B41" i="22"/>
  <c r="L39" i="22"/>
  <c r="E38" i="70"/>
  <c r="O36" i="70"/>
  <c r="E36" i="60"/>
  <c r="O36" i="60" s="1"/>
  <c r="L36" i="60"/>
  <c r="E37" i="36"/>
  <c r="B41" i="51"/>
  <c r="L39" i="51"/>
  <c r="E45" i="58"/>
  <c r="O38" i="58"/>
  <c r="E26" i="53"/>
  <c r="B30" i="53"/>
  <c r="L30" i="53" s="1"/>
  <c r="L26" i="53"/>
  <c r="E38" i="64"/>
  <c r="O36" i="64"/>
  <c r="B41" i="25"/>
  <c r="L39" i="25"/>
  <c r="T48" i="39"/>
  <c r="T50" i="39" s="1"/>
  <c r="E20" i="47"/>
  <c r="O20" i="47" s="1"/>
  <c r="L20" i="47"/>
  <c r="B21" i="47"/>
  <c r="L21" i="47" s="1"/>
  <c r="L17" i="47"/>
  <c r="E17" i="47"/>
  <c r="B48" i="63"/>
  <c r="B50" i="63" s="1"/>
  <c r="B39" i="38"/>
  <c r="B41" i="38" s="1"/>
  <c r="B48" i="60"/>
  <c r="B50" i="60" s="1"/>
  <c r="L46" i="29"/>
  <c r="B48" i="29"/>
  <c r="B48" i="57"/>
  <c r="B50" i="57" s="1"/>
  <c r="B41" i="28"/>
  <c r="L39" i="28"/>
  <c r="E36" i="63"/>
  <c r="O36" i="63" s="1"/>
  <c r="L36" i="63"/>
  <c r="I37" i="34"/>
  <c r="N37" i="34" s="1"/>
  <c r="AF37" i="34"/>
  <c r="L36" i="66"/>
  <c r="E36" i="66"/>
  <c r="O36" i="66" s="1"/>
  <c r="L38" i="67"/>
  <c r="B45" i="67"/>
  <c r="L45" i="67" s="1"/>
  <c r="B48" i="6"/>
  <c r="B50" i="6" s="1"/>
  <c r="E36" i="7"/>
  <c r="B38" i="7"/>
  <c r="L36" i="7"/>
  <c r="E8" i="51"/>
  <c r="O8" i="51" s="1"/>
  <c r="L8" i="51"/>
  <c r="E36" i="69"/>
  <c r="O36" i="69" s="1"/>
  <c r="L36" i="69"/>
  <c r="B41" i="42"/>
  <c r="L39" i="42"/>
  <c r="E36" i="44"/>
  <c r="B38" i="44"/>
  <c r="L36" i="44"/>
  <c r="E37" i="39"/>
  <c r="AS48" i="33"/>
  <c r="AS50" i="33" s="1"/>
  <c r="B48" i="26"/>
  <c r="B50" i="26" s="1"/>
  <c r="E38" i="67"/>
  <c r="O36" i="67"/>
  <c r="AS48" i="39"/>
  <c r="BC46" i="39"/>
  <c r="T48" i="33"/>
  <c r="AD46" i="33"/>
  <c r="L17" i="50"/>
  <c r="B21" i="50"/>
  <c r="L21" i="50" s="1"/>
  <c r="E17" i="50"/>
  <c r="B45" i="47"/>
  <c r="L45" i="47" s="1"/>
  <c r="L38" i="47"/>
  <c r="H37" i="34"/>
  <c r="M37" i="34" s="1"/>
  <c r="AE37" i="34"/>
  <c r="B41" i="48"/>
  <c r="L39" i="48"/>
  <c r="AV37" i="40"/>
  <c r="B48" i="66"/>
  <c r="L46" i="66"/>
  <c r="T48" i="36"/>
  <c r="T50" i="36" s="1"/>
  <c r="L17" i="53"/>
  <c r="E17" i="53"/>
  <c r="B21" i="53"/>
  <c r="L21" i="53" s="1"/>
  <c r="E21" i="61"/>
  <c r="O21" i="61" s="1"/>
  <c r="O17" i="61"/>
  <c r="E20" i="53"/>
  <c r="O20" i="53" s="1"/>
  <c r="L20" i="53"/>
  <c r="L26" i="44"/>
  <c r="E26" i="44"/>
  <c r="B30" i="44"/>
  <c r="L30" i="44" s="1"/>
  <c r="E21" i="70"/>
  <c r="O21" i="70" s="1"/>
  <c r="O17" i="70"/>
  <c r="E37" i="33"/>
  <c r="B46" i="39"/>
  <c r="E45" i="61"/>
  <c r="O45" i="61" s="1"/>
  <c r="O38" i="61"/>
  <c r="E38" i="47"/>
  <c r="O36" i="47"/>
  <c r="E26" i="50"/>
  <c r="B30" i="50"/>
  <c r="L30" i="50" s="1"/>
  <c r="L26" i="50"/>
  <c r="B48" i="49"/>
  <c r="L46" i="49"/>
  <c r="E8" i="45"/>
  <c r="O8" i="45" s="1"/>
  <c r="L8" i="45"/>
  <c r="B46" i="33"/>
  <c r="E21" i="67"/>
  <c r="O21" i="67" s="1"/>
  <c r="O17" i="67"/>
  <c r="L46" i="69"/>
  <c r="B48" i="69"/>
  <c r="B48" i="46"/>
  <c r="L46" i="46"/>
  <c r="B41" i="45"/>
  <c r="L39" i="45"/>
  <c r="B41" i="59"/>
  <c r="L39" i="59"/>
  <c r="AV37" i="37"/>
  <c r="E21" i="58"/>
  <c r="O21" i="58" s="1"/>
  <c r="O17" i="58"/>
  <c r="E21" i="64"/>
  <c r="O21" i="64" s="1"/>
  <c r="O17" i="64"/>
  <c r="B41" i="68"/>
  <c r="L39" i="68"/>
  <c r="L39" i="65"/>
  <c r="B41" i="65"/>
  <c r="L38" i="70"/>
  <c r="B45" i="70"/>
  <c r="L45" i="70" s="1"/>
  <c r="E20" i="58"/>
  <c r="O20" i="58" s="1"/>
  <c r="L20" i="58"/>
  <c r="E37" i="75"/>
  <c r="B48" i="23"/>
  <c r="B50" i="23" s="1"/>
  <c r="L8" i="48"/>
  <c r="E8" i="48"/>
  <c r="O8" i="48" s="1"/>
  <c r="AS48" i="36"/>
  <c r="BC46" i="36"/>
  <c r="E8" i="42"/>
  <c r="O8" i="42" s="1"/>
  <c r="L8" i="42"/>
  <c r="B48" i="2"/>
  <c r="B50" i="2" s="1"/>
  <c r="B48" i="43"/>
  <c r="L46" i="43"/>
  <c r="B39" i="35"/>
  <c r="B41" i="35" s="1"/>
  <c r="E36" i="50"/>
  <c r="B38" i="50"/>
  <c r="L36" i="50"/>
  <c r="H37" i="76" l="1"/>
  <c r="M37" i="76" s="1"/>
  <c r="I37" i="76"/>
  <c r="N37" i="76" s="1"/>
  <c r="AV8" i="37"/>
  <c r="BF8" i="37" s="1"/>
  <c r="BC8" i="37"/>
  <c r="B45" i="50"/>
  <c r="L45" i="50" s="1"/>
  <c r="L38" i="50"/>
  <c r="W8" i="40"/>
  <c r="L41" i="59"/>
  <c r="L41" i="45"/>
  <c r="E17" i="66"/>
  <c r="E17" i="69"/>
  <c r="O17" i="69" s="1"/>
  <c r="L17" i="69"/>
  <c r="L29" i="53"/>
  <c r="E29" i="53"/>
  <c r="O29" i="53" s="1"/>
  <c r="B50" i="66"/>
  <c r="L50" i="66" s="1"/>
  <c r="L48" i="66"/>
  <c r="L41" i="48"/>
  <c r="B9" i="36"/>
  <c r="W9" i="36"/>
  <c r="W9" i="39"/>
  <c r="B9" i="39"/>
  <c r="C34" i="5"/>
  <c r="C37" i="5" s="1"/>
  <c r="E31" i="5"/>
  <c r="G59" i="36"/>
  <c r="L41" i="25"/>
  <c r="AV8" i="39"/>
  <c r="D34" i="22"/>
  <c r="B62" i="67"/>
  <c r="E18" i="67"/>
  <c r="O18" i="67" s="1"/>
  <c r="L18" i="67"/>
  <c r="E38" i="53"/>
  <c r="O36" i="53"/>
  <c r="E30" i="47"/>
  <c r="O30" i="47" s="1"/>
  <c r="O26" i="47"/>
  <c r="E9" i="45"/>
  <c r="O9" i="45" s="1"/>
  <c r="L9" i="45"/>
  <c r="E38" i="50"/>
  <c r="L48" i="69"/>
  <c r="B50" i="69"/>
  <c r="L50" i="69" s="1"/>
  <c r="B48" i="33"/>
  <c r="B50" i="33" s="1"/>
  <c r="B62" i="70"/>
  <c r="L18" i="70"/>
  <c r="E18" i="70"/>
  <c r="O18" i="70" s="1"/>
  <c r="E18" i="64"/>
  <c r="O18" i="64" s="1"/>
  <c r="L18" i="64"/>
  <c r="B62" i="64"/>
  <c r="B37" i="37"/>
  <c r="W37" i="37"/>
  <c r="AV9" i="39"/>
  <c r="E21" i="47"/>
  <c r="O21" i="47" s="1"/>
  <c r="O17" i="47"/>
  <c r="E36" i="10"/>
  <c r="B38" i="10"/>
  <c r="L36" i="10"/>
  <c r="E45" i="64"/>
  <c r="O45" i="64" s="1"/>
  <c r="O38" i="64"/>
  <c r="E31" i="8"/>
  <c r="C34" i="25"/>
  <c r="C37" i="25" s="1"/>
  <c r="E31" i="25"/>
  <c r="L9" i="51"/>
  <c r="E9" i="51"/>
  <c r="O9" i="51" s="1"/>
  <c r="E19" i="67"/>
  <c r="O19" i="67" s="1"/>
  <c r="L19" i="67"/>
  <c r="L41" i="65"/>
  <c r="E29" i="50"/>
  <c r="O29" i="50" s="1"/>
  <c r="L29" i="50"/>
  <c r="E19" i="70"/>
  <c r="O19" i="70" s="1"/>
  <c r="L19" i="70"/>
  <c r="B50" i="49"/>
  <c r="L50" i="49" s="1"/>
  <c r="L48" i="49"/>
  <c r="E30" i="50"/>
  <c r="O30" i="50" s="1"/>
  <c r="O26" i="50"/>
  <c r="L19" i="64"/>
  <c r="E19" i="64"/>
  <c r="O19" i="64" s="1"/>
  <c r="L20" i="44"/>
  <c r="E20" i="44"/>
  <c r="O20" i="44" s="1"/>
  <c r="L38" i="44"/>
  <c r="B45" i="44"/>
  <c r="L45" i="44" s="1"/>
  <c r="B37" i="40"/>
  <c r="W37" i="40"/>
  <c r="E21" i="44"/>
  <c r="O21" i="44" s="1"/>
  <c r="O17" i="44"/>
  <c r="L38" i="53"/>
  <c r="B45" i="53"/>
  <c r="L45" i="53" s="1"/>
  <c r="D34" i="25"/>
  <c r="B50" i="46"/>
  <c r="L50" i="46" s="1"/>
  <c r="L48" i="46"/>
  <c r="E29" i="47"/>
  <c r="O29" i="47" s="1"/>
  <c r="L29" i="47"/>
  <c r="AV9" i="36"/>
  <c r="E37" i="3"/>
  <c r="O37" i="3" s="1"/>
  <c r="L37" i="3"/>
  <c r="E20" i="50"/>
  <c r="O20" i="50" s="1"/>
  <c r="L20" i="50"/>
  <c r="B48" i="39"/>
  <c r="B50" i="39" s="1"/>
  <c r="O26" i="44"/>
  <c r="E30" i="44"/>
  <c r="O30" i="44" s="1"/>
  <c r="E21" i="53"/>
  <c r="O21" i="53" s="1"/>
  <c r="O17" i="53"/>
  <c r="AS50" i="39"/>
  <c r="BC50" i="39" s="1"/>
  <c r="BC48" i="39"/>
  <c r="O38" i="67"/>
  <c r="E45" i="67"/>
  <c r="E38" i="44"/>
  <c r="O36" i="44"/>
  <c r="B8" i="36"/>
  <c r="W8" i="36"/>
  <c r="L41" i="28"/>
  <c r="L20" i="10"/>
  <c r="E20" i="10"/>
  <c r="O20" i="10" s="1"/>
  <c r="B50" i="52"/>
  <c r="L50" i="52" s="1"/>
  <c r="L48" i="52"/>
  <c r="C34" i="8"/>
  <c r="C37" i="8" s="1"/>
  <c r="AV37" i="34"/>
  <c r="AS50" i="36"/>
  <c r="BC50" i="36" s="1"/>
  <c r="BC48" i="36"/>
  <c r="E21" i="50"/>
  <c r="O21" i="50" s="1"/>
  <c r="O17" i="50"/>
  <c r="L38" i="7"/>
  <c r="B45" i="7"/>
  <c r="L45" i="7" s="1"/>
  <c r="B50" i="29"/>
  <c r="L50" i="29" s="1"/>
  <c r="L48" i="29"/>
  <c r="L41" i="51"/>
  <c r="B9" i="33"/>
  <c r="W9" i="33"/>
  <c r="D34" i="5"/>
  <c r="B21" i="7"/>
  <c r="L21" i="7" s="1"/>
  <c r="L17" i="7"/>
  <c r="E17" i="7"/>
  <c r="AV8" i="36"/>
  <c r="L18" i="61"/>
  <c r="E18" i="61"/>
  <c r="O18" i="61" s="1"/>
  <c r="B62" i="61"/>
  <c r="E29" i="44"/>
  <c r="O29" i="44" s="1"/>
  <c r="L29" i="44"/>
  <c r="B8" i="39"/>
  <c r="W8" i="39"/>
  <c r="E38" i="7"/>
  <c r="O36" i="7"/>
  <c r="AV9" i="33"/>
  <c r="D34" i="1"/>
  <c r="D37" i="1" s="1"/>
  <c r="O26" i="53"/>
  <c r="E30" i="53"/>
  <c r="O30" i="53" s="1"/>
  <c r="E9" i="42"/>
  <c r="O9" i="42" s="1"/>
  <c r="L9" i="42"/>
  <c r="L19" i="61"/>
  <c r="E19" i="61"/>
  <c r="O19" i="61" s="1"/>
  <c r="B48" i="75"/>
  <c r="B50" i="75" s="1"/>
  <c r="C34" i="28"/>
  <c r="C37" i="28" s="1"/>
  <c r="E31" i="28"/>
  <c r="O38" i="47"/>
  <c r="G59" i="39"/>
  <c r="L41" i="42"/>
  <c r="L36" i="57"/>
  <c r="E36" i="57"/>
  <c r="O36" i="57" s="1"/>
  <c r="O45" i="58"/>
  <c r="L19" i="58"/>
  <c r="E19" i="58"/>
  <c r="O19" i="58" s="1"/>
  <c r="E9" i="48"/>
  <c r="O9" i="48" s="1"/>
  <c r="L9" i="48"/>
  <c r="C34" i="1"/>
  <c r="C37" i="1" s="1"/>
  <c r="E31" i="1"/>
  <c r="D34" i="28"/>
  <c r="L48" i="43"/>
  <c r="B50" i="43"/>
  <c r="L50" i="43" s="1"/>
  <c r="E20" i="7"/>
  <c r="O20" i="7" s="1"/>
  <c r="L20" i="7"/>
  <c r="L41" i="68"/>
  <c r="AD48" i="33"/>
  <c r="T50" i="33"/>
  <c r="AD50" i="33" s="1"/>
  <c r="E17" i="10"/>
  <c r="B21" i="10"/>
  <c r="L21" i="10" s="1"/>
  <c r="L17" i="10"/>
  <c r="B8" i="33"/>
  <c r="W8" i="33"/>
  <c r="O38" i="70"/>
  <c r="E45" i="70"/>
  <c r="O45" i="70" s="1"/>
  <c r="L41" i="22"/>
  <c r="BC41" i="35"/>
  <c r="B48" i="36"/>
  <c r="B50" i="36" s="1"/>
  <c r="C34" i="22"/>
  <c r="C37" i="22" s="1"/>
  <c r="E31" i="22"/>
  <c r="AA28" i="71" l="1"/>
  <c r="AB28" i="71" s="1"/>
  <c r="E27" i="44"/>
  <c r="O27" i="44" s="1"/>
  <c r="C39" i="1"/>
  <c r="C41" i="1" s="1"/>
  <c r="E37" i="1"/>
  <c r="D39" i="1"/>
  <c r="D41" i="1" s="1"/>
  <c r="O38" i="44"/>
  <c r="E34" i="25"/>
  <c r="E37" i="37"/>
  <c r="E17" i="52"/>
  <c r="O17" i="52" s="1"/>
  <c r="L17" i="52"/>
  <c r="C39" i="5"/>
  <c r="C41" i="5" s="1"/>
  <c r="E8" i="26"/>
  <c r="O8" i="26" s="1"/>
  <c r="L8" i="26"/>
  <c r="D37" i="5"/>
  <c r="B9" i="37"/>
  <c r="W9" i="37"/>
  <c r="E9" i="29"/>
  <c r="E17" i="3"/>
  <c r="B21" i="3"/>
  <c r="L21" i="3" s="1"/>
  <c r="L17" i="3"/>
  <c r="E8" i="29"/>
  <c r="E34" i="22"/>
  <c r="E21" i="10"/>
  <c r="O21" i="10" s="1"/>
  <c r="O17" i="10"/>
  <c r="AV9" i="40"/>
  <c r="E34" i="28"/>
  <c r="E28" i="44"/>
  <c r="O28" i="44" s="1"/>
  <c r="L28" i="44"/>
  <c r="E9" i="33"/>
  <c r="E18" i="53"/>
  <c r="O18" i="53" s="1"/>
  <c r="L18" i="53"/>
  <c r="B62" i="53"/>
  <c r="E34" i="8"/>
  <c r="L19" i="50"/>
  <c r="E19" i="50"/>
  <c r="O19" i="50" s="1"/>
  <c r="L28" i="50"/>
  <c r="E28" i="50"/>
  <c r="O28" i="50" s="1"/>
  <c r="C39" i="25"/>
  <c r="C41" i="25" s="1"/>
  <c r="B37" i="34"/>
  <c r="W37" i="34"/>
  <c r="L28" i="47"/>
  <c r="E28" i="47"/>
  <c r="O28" i="47" s="1"/>
  <c r="BC9" i="37"/>
  <c r="AV9" i="37"/>
  <c r="BF9" i="37" s="1"/>
  <c r="W9" i="40"/>
  <c r="B9" i="40"/>
  <c r="E8" i="39"/>
  <c r="E28" i="53"/>
  <c r="O28" i="53" s="1"/>
  <c r="L28" i="53"/>
  <c r="E21" i="7"/>
  <c r="O21" i="7" s="1"/>
  <c r="O17" i="7"/>
  <c r="E19" i="53"/>
  <c r="O19" i="53" s="1"/>
  <c r="L19" i="53"/>
  <c r="B8" i="37"/>
  <c r="W8" i="37"/>
  <c r="D34" i="8"/>
  <c r="B45" i="10"/>
  <c r="L45" i="10" s="1"/>
  <c r="L38" i="10"/>
  <c r="E18" i="47"/>
  <c r="O18" i="47" s="1"/>
  <c r="L18" i="47"/>
  <c r="B62" i="47"/>
  <c r="E9" i="36"/>
  <c r="C39" i="22"/>
  <c r="C41" i="22" s="1"/>
  <c r="E17" i="43"/>
  <c r="O17" i="43" s="1"/>
  <c r="L17" i="43"/>
  <c r="C39" i="28"/>
  <c r="C41" i="28" s="1"/>
  <c r="L36" i="3"/>
  <c r="E36" i="3"/>
  <c r="B38" i="3"/>
  <c r="O38" i="7"/>
  <c r="C39" i="8"/>
  <c r="C41" i="8" s="1"/>
  <c r="L18" i="58"/>
  <c r="E18" i="58"/>
  <c r="O18" i="58" s="1"/>
  <c r="B62" i="58"/>
  <c r="AN28" i="71"/>
  <c r="AO28" i="71" s="1"/>
  <c r="O45" i="67"/>
  <c r="G59" i="33"/>
  <c r="E38" i="10"/>
  <c r="O36" i="10"/>
  <c r="E19" i="47"/>
  <c r="O19" i="47" s="1"/>
  <c r="L19" i="47"/>
  <c r="E34" i="1"/>
  <c r="O38" i="53"/>
  <c r="E9" i="39"/>
  <c r="AV8" i="34"/>
  <c r="E8" i="36"/>
  <c r="E8" i="23"/>
  <c r="E17" i="57"/>
  <c r="D37" i="25"/>
  <c r="E37" i="25" s="1"/>
  <c r="L27" i="50"/>
  <c r="E27" i="50"/>
  <c r="O27" i="50" s="1"/>
  <c r="B63" i="50"/>
  <c r="W8" i="34"/>
  <c r="B8" i="34"/>
  <c r="E37" i="40"/>
  <c r="L17" i="49"/>
  <c r="E17" i="49"/>
  <c r="O17" i="49" s="1"/>
  <c r="B8" i="40"/>
  <c r="AV8" i="40"/>
  <c r="D37" i="22"/>
  <c r="E34" i="5"/>
  <c r="AV9" i="34"/>
  <c r="E8" i="33"/>
  <c r="D37" i="28"/>
  <c r="E19" i="44"/>
  <c r="O19" i="44" s="1"/>
  <c r="L19" i="44"/>
  <c r="E9" i="26"/>
  <c r="O9" i="26" s="1"/>
  <c r="L9" i="26"/>
  <c r="L17" i="46"/>
  <c r="E17" i="46"/>
  <c r="O17" i="46" s="1"/>
  <c r="E9" i="23"/>
  <c r="E17" i="60"/>
  <c r="W9" i="34"/>
  <c r="B9" i="34"/>
  <c r="B63" i="44" l="1"/>
  <c r="L27" i="44"/>
  <c r="L28" i="71"/>
  <c r="M28" i="71" s="1"/>
  <c r="C43" i="27"/>
  <c r="E39" i="25"/>
  <c r="E8" i="30"/>
  <c r="V43" i="37"/>
  <c r="AF41" i="37"/>
  <c r="E9" i="34"/>
  <c r="E18" i="50"/>
  <c r="O18" i="50" s="1"/>
  <c r="L18" i="50"/>
  <c r="B62" i="50"/>
  <c r="C42" i="28"/>
  <c r="W36" i="40"/>
  <c r="T38" i="40"/>
  <c r="B62" i="10"/>
  <c r="L18" i="10"/>
  <c r="E18" i="10"/>
  <c r="O18" i="10" s="1"/>
  <c r="AV24" i="40"/>
  <c r="W24" i="34"/>
  <c r="B24" i="34"/>
  <c r="E9" i="27"/>
  <c r="B25" i="40"/>
  <c r="W25" i="40"/>
  <c r="E25" i="27"/>
  <c r="T38" i="37"/>
  <c r="W36" i="37"/>
  <c r="D43" i="27"/>
  <c r="E19" i="10"/>
  <c r="O19" i="10" s="1"/>
  <c r="L19" i="10"/>
  <c r="B24" i="37"/>
  <c r="W24" i="37"/>
  <c r="BC24" i="37"/>
  <c r="AV24" i="37"/>
  <c r="BF24" i="37" s="1"/>
  <c r="D37" i="8"/>
  <c r="U43" i="40"/>
  <c r="D39" i="5"/>
  <c r="D41" i="5" s="1"/>
  <c r="E41" i="5" s="1"/>
  <c r="D40" i="33"/>
  <c r="V43" i="33"/>
  <c r="V46" i="33" s="1"/>
  <c r="L25" i="30"/>
  <c r="E25" i="30"/>
  <c r="O25" i="30" s="1"/>
  <c r="E8" i="40"/>
  <c r="E38" i="3"/>
  <c r="O36" i="3"/>
  <c r="W41" i="40"/>
  <c r="V43" i="40"/>
  <c r="AV24" i="34"/>
  <c r="BF24" i="34" s="1"/>
  <c r="BC24" i="34"/>
  <c r="E17" i="29"/>
  <c r="O38" i="10"/>
  <c r="G59" i="75"/>
  <c r="BC25" i="37"/>
  <c r="AV25" i="37"/>
  <c r="BF25" i="37" s="1"/>
  <c r="E21" i="3"/>
  <c r="O21" i="3" s="1"/>
  <c r="O17" i="3"/>
  <c r="L25" i="24"/>
  <c r="E25" i="24"/>
  <c r="O25" i="24" s="1"/>
  <c r="E24" i="27"/>
  <c r="E9" i="37"/>
  <c r="D39" i="28"/>
  <c r="D41" i="28" s="1"/>
  <c r="E41" i="28" s="1"/>
  <c r="L18" i="44"/>
  <c r="E18" i="44"/>
  <c r="O18" i="44" s="1"/>
  <c r="B62" i="44"/>
  <c r="W25" i="37"/>
  <c r="B25" i="37"/>
  <c r="AV41" i="37"/>
  <c r="E37" i="34"/>
  <c r="E9" i="24"/>
  <c r="BE40" i="33"/>
  <c r="AU43" i="33"/>
  <c r="E37" i="5"/>
  <c r="D39" i="22"/>
  <c r="D41" i="22" s="1"/>
  <c r="E41" i="22" s="1"/>
  <c r="L24" i="30"/>
  <c r="E24" i="30"/>
  <c r="O24" i="30" s="1"/>
  <c r="C42" i="8"/>
  <c r="E37" i="22"/>
  <c r="E8" i="37"/>
  <c r="E9" i="40"/>
  <c r="E39" i="1"/>
  <c r="E9" i="30"/>
  <c r="C41" i="40"/>
  <c r="B62" i="7"/>
  <c r="L18" i="7"/>
  <c r="E18" i="7"/>
  <c r="O18" i="7" s="1"/>
  <c r="B36" i="40"/>
  <c r="D39" i="25"/>
  <c r="D41" i="25" s="1"/>
  <c r="C43" i="52"/>
  <c r="C46" i="52" s="1"/>
  <c r="L24" i="24"/>
  <c r="E24" i="24"/>
  <c r="O24" i="24" s="1"/>
  <c r="E37" i="28"/>
  <c r="C42" i="25"/>
  <c r="E27" i="47"/>
  <c r="O27" i="47" s="1"/>
  <c r="L27" i="47"/>
  <c r="B63" i="47"/>
  <c r="C42" i="5"/>
  <c r="E20" i="3"/>
  <c r="O20" i="3" s="1"/>
  <c r="L20" i="3"/>
  <c r="D42" i="1"/>
  <c r="L19" i="7"/>
  <c r="E19" i="7"/>
  <c r="O19" i="7" s="1"/>
  <c r="AV25" i="34"/>
  <c r="BF25" i="34" s="1"/>
  <c r="BC25" i="34"/>
  <c r="B36" i="37"/>
  <c r="AV25" i="40"/>
  <c r="E8" i="34"/>
  <c r="B24" i="40"/>
  <c r="W24" i="40"/>
  <c r="B25" i="34"/>
  <c r="W25" i="34"/>
  <c r="B45" i="3"/>
  <c r="L45" i="3" s="1"/>
  <c r="L38" i="3"/>
  <c r="C42" i="22"/>
  <c r="L27" i="53"/>
  <c r="E27" i="53"/>
  <c r="O27" i="53" s="1"/>
  <c r="B63" i="53"/>
  <c r="C42" i="1"/>
  <c r="E41" i="1"/>
  <c r="AT43" i="37"/>
  <c r="E17" i="26"/>
  <c r="E41" i="27" l="1"/>
  <c r="E43" i="27" s="1"/>
  <c r="E36" i="37"/>
  <c r="B38" i="37"/>
  <c r="B17" i="36"/>
  <c r="W17" i="36"/>
  <c r="C43" i="40"/>
  <c r="D42" i="25"/>
  <c r="C34" i="51"/>
  <c r="E31" i="51"/>
  <c r="B38" i="40"/>
  <c r="E36" i="40"/>
  <c r="AT45" i="37"/>
  <c r="AU43" i="36"/>
  <c r="BE40" i="36"/>
  <c r="AT43" i="34"/>
  <c r="AS38" i="40"/>
  <c r="AV36" i="40"/>
  <c r="B8" i="32"/>
  <c r="W8" i="32"/>
  <c r="B17" i="34"/>
  <c r="T21" i="34"/>
  <c r="W17" i="34"/>
  <c r="D43" i="24"/>
  <c r="C34" i="45"/>
  <c r="M31" i="45"/>
  <c r="E31" i="45"/>
  <c r="AS30" i="37"/>
  <c r="BC30" i="37" s="1"/>
  <c r="BC26" i="37"/>
  <c r="AV26" i="37"/>
  <c r="T21" i="37"/>
  <c r="B17" i="37"/>
  <c r="W17" i="37"/>
  <c r="E9" i="9"/>
  <c r="W38" i="37"/>
  <c r="C43" i="30"/>
  <c r="E41" i="30"/>
  <c r="D34" i="42"/>
  <c r="N31" i="42"/>
  <c r="N41" i="53"/>
  <c r="D43" i="53"/>
  <c r="M41" i="53"/>
  <c r="C43" i="53"/>
  <c r="E41" i="53"/>
  <c r="AF43" i="37"/>
  <c r="V45" i="37"/>
  <c r="C40" i="36"/>
  <c r="U43" i="36"/>
  <c r="U46" i="36" s="1"/>
  <c r="W40" i="36"/>
  <c r="E25" i="34"/>
  <c r="C55" i="5"/>
  <c r="M40" i="26"/>
  <c r="C43" i="26"/>
  <c r="E40" i="26"/>
  <c r="D34" i="62"/>
  <c r="N31" i="62"/>
  <c r="C43" i="66"/>
  <c r="C46" i="66" s="1"/>
  <c r="E40" i="66"/>
  <c r="C43" i="43"/>
  <c r="C46" i="43" s="1"/>
  <c r="E40" i="43"/>
  <c r="C41" i="37"/>
  <c r="U43" i="37"/>
  <c r="W41" i="37"/>
  <c r="E39" i="22"/>
  <c r="D42" i="22"/>
  <c r="D43" i="29"/>
  <c r="N40" i="29"/>
  <c r="D43" i="46"/>
  <c r="N40" i="46"/>
  <c r="D34" i="59"/>
  <c r="D37" i="59" s="1"/>
  <c r="D41" i="37"/>
  <c r="AU43" i="37"/>
  <c r="BE41" i="37"/>
  <c r="AV17" i="40"/>
  <c r="AS21" i="40"/>
  <c r="C34" i="56"/>
  <c r="C37" i="56" s="1"/>
  <c r="E31" i="56"/>
  <c r="C45" i="27"/>
  <c r="C43" i="29"/>
  <c r="C46" i="29" s="1"/>
  <c r="E40" i="29"/>
  <c r="D45" i="27"/>
  <c r="T45" i="37"/>
  <c r="C34" i="42"/>
  <c r="E31" i="42"/>
  <c r="D43" i="50"/>
  <c r="B26" i="40"/>
  <c r="W26" i="40"/>
  <c r="W30" i="40" s="1"/>
  <c r="T30" i="40"/>
  <c r="W19" i="40"/>
  <c r="E9" i="6"/>
  <c r="E26" i="30"/>
  <c r="B30" i="30"/>
  <c r="L30" i="30" s="1"/>
  <c r="L26" i="30"/>
  <c r="E24" i="40"/>
  <c r="B26" i="34"/>
  <c r="W26" i="34"/>
  <c r="W30" i="34" s="1"/>
  <c r="T30" i="34"/>
  <c r="C43" i="49"/>
  <c r="C46" i="49" s="1"/>
  <c r="D43" i="52"/>
  <c r="N40" i="52"/>
  <c r="C43" i="63"/>
  <c r="M40" i="63"/>
  <c r="E26" i="24"/>
  <c r="B30" i="24"/>
  <c r="L30" i="24" s="1"/>
  <c r="L26" i="24"/>
  <c r="D43" i="47"/>
  <c r="C43" i="46"/>
  <c r="M40" i="46"/>
  <c r="E40" i="46"/>
  <c r="E24" i="64"/>
  <c r="U43" i="33"/>
  <c r="U46" i="33" s="1"/>
  <c r="C40" i="33"/>
  <c r="W40" i="33"/>
  <c r="E40" i="49"/>
  <c r="D43" i="49"/>
  <c r="D46" i="49" s="1"/>
  <c r="C43" i="47"/>
  <c r="M41" i="47"/>
  <c r="E41" i="47"/>
  <c r="L36" i="9"/>
  <c r="E36" i="9"/>
  <c r="O36" i="9" s="1"/>
  <c r="D40" i="39"/>
  <c r="V43" i="39"/>
  <c r="AF40" i="39"/>
  <c r="C43" i="24"/>
  <c r="E41" i="24"/>
  <c r="D42" i="5"/>
  <c r="AV41" i="34"/>
  <c r="D43" i="23"/>
  <c r="N40" i="23"/>
  <c r="M31" i="62"/>
  <c r="C34" i="62"/>
  <c r="E31" i="62"/>
  <c r="D34" i="48"/>
  <c r="AV8" i="35"/>
  <c r="E39" i="28"/>
  <c r="E39" i="5"/>
  <c r="D39" i="8"/>
  <c r="D41" i="8" s="1"/>
  <c r="E37" i="8"/>
  <c r="C55" i="1"/>
  <c r="AU43" i="40"/>
  <c r="BE41" i="40"/>
  <c r="B26" i="37"/>
  <c r="T30" i="37"/>
  <c r="W26" i="37"/>
  <c r="W30" i="37" s="1"/>
  <c r="B36" i="34"/>
  <c r="W36" i="34"/>
  <c r="T38" i="34"/>
  <c r="C43" i="23"/>
  <c r="C46" i="23" s="1"/>
  <c r="E40" i="23"/>
  <c r="E19" i="3"/>
  <c r="O19" i="3" s="1"/>
  <c r="L19" i="3"/>
  <c r="L36" i="6"/>
  <c r="E36" i="6"/>
  <c r="O36" i="6" s="1"/>
  <c r="B20" i="40"/>
  <c r="W20" i="40"/>
  <c r="C43" i="50"/>
  <c r="E41" i="50"/>
  <c r="E8" i="6"/>
  <c r="O38" i="3"/>
  <c r="AT43" i="33"/>
  <c r="AT46" i="33" s="1"/>
  <c r="AV40" i="33"/>
  <c r="C34" i="65"/>
  <c r="E31" i="65"/>
  <c r="E8" i="27"/>
  <c r="C55" i="28"/>
  <c r="C55" i="25"/>
  <c r="C48" i="52"/>
  <c r="AV17" i="33"/>
  <c r="D43" i="26"/>
  <c r="N40" i="26"/>
  <c r="W43" i="40"/>
  <c r="W8" i="35"/>
  <c r="B8" i="35"/>
  <c r="AV19" i="34"/>
  <c r="C55" i="22"/>
  <c r="AS21" i="37"/>
  <c r="AV17" i="37"/>
  <c r="D43" i="30"/>
  <c r="AS38" i="34"/>
  <c r="AV36" i="34"/>
  <c r="C40" i="39"/>
  <c r="U43" i="39"/>
  <c r="U46" i="39" s="1"/>
  <c r="W40" i="39"/>
  <c r="E25" i="37"/>
  <c r="AS62" i="34"/>
  <c r="AF40" i="36"/>
  <c r="D40" i="36"/>
  <c r="V43" i="36"/>
  <c r="D34" i="65"/>
  <c r="T62" i="40"/>
  <c r="C34" i="68"/>
  <c r="M31" i="68"/>
  <c r="E31" i="68"/>
  <c r="D34" i="45"/>
  <c r="D37" i="45" s="1"/>
  <c r="B17" i="39"/>
  <c r="W17" i="39"/>
  <c r="D43" i="43"/>
  <c r="N40" i="43"/>
  <c r="AS38" i="37"/>
  <c r="AV36" i="37"/>
  <c r="E41" i="25"/>
  <c r="F28" i="31" s="1"/>
  <c r="D34" i="68"/>
  <c r="N31" i="68"/>
  <c r="E40" i="52"/>
  <c r="AT43" i="40"/>
  <c r="AV41" i="40"/>
  <c r="C55" i="8"/>
  <c r="AV17" i="39"/>
  <c r="E41" i="44"/>
  <c r="D43" i="44"/>
  <c r="N41" i="44"/>
  <c r="AV20" i="34"/>
  <c r="AV20" i="40"/>
  <c r="C34" i="59"/>
  <c r="E31" i="59"/>
  <c r="D34" i="51"/>
  <c r="D42" i="28"/>
  <c r="E24" i="7"/>
  <c r="AT43" i="39"/>
  <c r="AT46" i="39" s="1"/>
  <c r="AV40" i="39"/>
  <c r="V45" i="40"/>
  <c r="V48" i="33"/>
  <c r="E8" i="9"/>
  <c r="U45" i="40"/>
  <c r="AV8" i="32"/>
  <c r="E24" i="37"/>
  <c r="E25" i="40"/>
  <c r="E24" i="34"/>
  <c r="D43" i="66"/>
  <c r="D46" i="66" s="1"/>
  <c r="T45" i="40"/>
  <c r="C41" i="34"/>
  <c r="U43" i="34"/>
  <c r="AS30" i="34"/>
  <c r="BC30" i="34" s="1"/>
  <c r="AV26" i="34"/>
  <c r="BC26" i="34"/>
  <c r="AU43" i="39"/>
  <c r="BE40" i="39"/>
  <c r="M41" i="44"/>
  <c r="C43" i="44"/>
  <c r="B20" i="37"/>
  <c r="W20" i="37"/>
  <c r="AV43" i="37"/>
  <c r="D34" i="56"/>
  <c r="D55" i="1"/>
  <c r="B8" i="38"/>
  <c r="W8" i="38"/>
  <c r="E26" i="27"/>
  <c r="E30" i="27" s="1"/>
  <c r="B30" i="27"/>
  <c r="BE43" i="33"/>
  <c r="AU46" i="33"/>
  <c r="AV26" i="40"/>
  <c r="AV30" i="40" s="1"/>
  <c r="AS30" i="40"/>
  <c r="AS21" i="34"/>
  <c r="AV17" i="34"/>
  <c r="D41" i="40"/>
  <c r="AV17" i="36"/>
  <c r="C34" i="48"/>
  <c r="E31" i="48"/>
  <c r="AV8" i="38"/>
  <c r="D43" i="33"/>
  <c r="D46" i="33" s="1"/>
  <c r="B17" i="40"/>
  <c r="T21" i="40"/>
  <c r="W17" i="40"/>
  <c r="B17" i="33"/>
  <c r="W17" i="33"/>
  <c r="AT43" i="36"/>
  <c r="AT46" i="36" s="1"/>
  <c r="AV40" i="36"/>
  <c r="W41" i="34"/>
  <c r="AV20" i="37"/>
  <c r="W38" i="40"/>
  <c r="T62" i="34" l="1"/>
  <c r="W43" i="34"/>
  <c r="D45" i="30"/>
  <c r="E36" i="34"/>
  <c r="B38" i="34"/>
  <c r="AV21" i="40"/>
  <c r="E43" i="26"/>
  <c r="O43" i="26" s="1"/>
  <c r="O40" i="26"/>
  <c r="AV9" i="38"/>
  <c r="B21" i="40"/>
  <c r="E17" i="40"/>
  <c r="V50" i="33"/>
  <c r="N43" i="44"/>
  <c r="D45" i="44"/>
  <c r="E25" i="58"/>
  <c r="O25" i="58" s="1"/>
  <c r="L25" i="58"/>
  <c r="E29" i="24"/>
  <c r="O29" i="24" s="1"/>
  <c r="L29" i="24"/>
  <c r="AV29" i="40"/>
  <c r="D39" i="45"/>
  <c r="D41" i="45" s="1"/>
  <c r="L24" i="70"/>
  <c r="E24" i="70"/>
  <c r="O24" i="70" s="1"/>
  <c r="W43" i="39"/>
  <c r="C37" i="65"/>
  <c r="C48" i="23"/>
  <c r="E8" i="24"/>
  <c r="C45" i="24"/>
  <c r="E43" i="47"/>
  <c r="U48" i="33"/>
  <c r="W46" i="33"/>
  <c r="D45" i="47"/>
  <c r="N43" i="52"/>
  <c r="D46" i="52"/>
  <c r="C46" i="27"/>
  <c r="D43" i="69"/>
  <c r="N40" i="69"/>
  <c r="D43" i="37"/>
  <c r="N41" i="37"/>
  <c r="D39" i="59"/>
  <c r="D41" i="59" s="1"/>
  <c r="M43" i="26"/>
  <c r="C46" i="26"/>
  <c r="W43" i="36"/>
  <c r="E43" i="53"/>
  <c r="O41" i="53"/>
  <c r="E43" i="30"/>
  <c r="E17" i="36"/>
  <c r="AV9" i="32"/>
  <c r="AU34" i="38"/>
  <c r="BE31" i="38"/>
  <c r="E17" i="39"/>
  <c r="C43" i="33"/>
  <c r="C46" i="33" s="1"/>
  <c r="E40" i="33"/>
  <c r="M43" i="46"/>
  <c r="C46" i="46"/>
  <c r="E34" i="56"/>
  <c r="AV43" i="34"/>
  <c r="E25" i="61"/>
  <c r="O25" i="61" s="1"/>
  <c r="L25" i="61"/>
  <c r="AV28" i="40"/>
  <c r="BE46" i="33"/>
  <c r="AU48" i="33"/>
  <c r="BF26" i="34"/>
  <c r="AV30" i="34"/>
  <c r="BF30" i="34" s="1"/>
  <c r="D48" i="66"/>
  <c r="L24" i="58"/>
  <c r="E24" i="58"/>
  <c r="O24" i="58" s="1"/>
  <c r="AV43" i="39"/>
  <c r="E43" i="44"/>
  <c r="O41" i="44"/>
  <c r="AV38" i="37"/>
  <c r="E34" i="68"/>
  <c r="O34" i="68" s="1"/>
  <c r="O31" i="68"/>
  <c r="AV38" i="34"/>
  <c r="E8" i="7"/>
  <c r="AT48" i="33"/>
  <c r="AV46" i="33"/>
  <c r="BE43" i="40"/>
  <c r="AU45" i="40"/>
  <c r="D37" i="48"/>
  <c r="N43" i="23"/>
  <c r="D46" i="23"/>
  <c r="E46" i="23" s="1"/>
  <c r="C48" i="49"/>
  <c r="E34" i="42"/>
  <c r="C39" i="56"/>
  <c r="C41" i="56" s="1"/>
  <c r="C43" i="57"/>
  <c r="C46" i="57" s="1"/>
  <c r="E40" i="57"/>
  <c r="U34" i="38"/>
  <c r="U37" i="38" s="1"/>
  <c r="C31" i="38"/>
  <c r="W31" i="38"/>
  <c r="M43" i="53"/>
  <c r="C45" i="53"/>
  <c r="AT45" i="34"/>
  <c r="W19" i="34"/>
  <c r="B19" i="34"/>
  <c r="E29" i="27"/>
  <c r="D46" i="27"/>
  <c r="AS45" i="40"/>
  <c r="AV43" i="36"/>
  <c r="E34" i="48"/>
  <c r="W9" i="38"/>
  <c r="B9" i="38"/>
  <c r="BE43" i="39"/>
  <c r="AU46" i="39"/>
  <c r="AV46" i="39" s="1"/>
  <c r="E37" i="30"/>
  <c r="O37" i="30" s="1"/>
  <c r="L37" i="30"/>
  <c r="D37" i="51"/>
  <c r="E34" i="59"/>
  <c r="B29" i="34"/>
  <c r="W29" i="34"/>
  <c r="E43" i="52"/>
  <c r="AS45" i="37"/>
  <c r="C43" i="69"/>
  <c r="M40" i="69"/>
  <c r="E40" i="69"/>
  <c r="AD18" i="40"/>
  <c r="W18" i="40"/>
  <c r="AG18" i="40" s="1"/>
  <c r="D37" i="65"/>
  <c r="U48" i="39"/>
  <c r="AS45" i="34"/>
  <c r="E8" i="35"/>
  <c r="C50" i="52"/>
  <c r="D43" i="57"/>
  <c r="D46" i="57" s="1"/>
  <c r="E20" i="40"/>
  <c r="E39" i="8"/>
  <c r="M43" i="47"/>
  <c r="C45" i="47"/>
  <c r="E46" i="49"/>
  <c r="D48" i="49"/>
  <c r="E43" i="29"/>
  <c r="N43" i="29"/>
  <c r="D46" i="29"/>
  <c r="E46" i="29" s="1"/>
  <c r="D55" i="22"/>
  <c r="E43" i="43"/>
  <c r="E43" i="66"/>
  <c r="E25" i="7"/>
  <c r="U48" i="36"/>
  <c r="C45" i="30"/>
  <c r="C31" i="35"/>
  <c r="U34" i="35"/>
  <c r="U37" i="35" s="1"/>
  <c r="W31" i="35"/>
  <c r="BE43" i="36"/>
  <c r="AU46" i="36"/>
  <c r="AV46" i="36" s="1"/>
  <c r="E34" i="51"/>
  <c r="E40" i="63"/>
  <c r="D43" i="63"/>
  <c r="N40" i="63"/>
  <c r="E20" i="37"/>
  <c r="AV43" i="33"/>
  <c r="C43" i="37"/>
  <c r="E41" i="37"/>
  <c r="D31" i="35"/>
  <c r="V34" i="35"/>
  <c r="AF31" i="35"/>
  <c r="E17" i="33"/>
  <c r="D48" i="33"/>
  <c r="V46" i="40"/>
  <c r="AT48" i="39"/>
  <c r="D55" i="28"/>
  <c r="AV43" i="40"/>
  <c r="D31" i="38"/>
  <c r="V34" i="38"/>
  <c r="M34" i="68"/>
  <c r="C37" i="68"/>
  <c r="C43" i="39"/>
  <c r="C46" i="39" s="1"/>
  <c r="E40" i="39"/>
  <c r="AV9" i="35"/>
  <c r="E43" i="50"/>
  <c r="D42" i="8"/>
  <c r="E41" i="8"/>
  <c r="F28" i="11" s="1"/>
  <c r="L24" i="61"/>
  <c r="E24" i="61"/>
  <c r="O24" i="61" s="1"/>
  <c r="E43" i="49"/>
  <c r="E30" i="24"/>
  <c r="O30" i="24" s="1"/>
  <c r="O26" i="24"/>
  <c r="M43" i="63"/>
  <c r="C46" i="63"/>
  <c r="E30" i="30"/>
  <c r="O30" i="30" s="1"/>
  <c r="O26" i="30"/>
  <c r="C37" i="42"/>
  <c r="N43" i="46"/>
  <c r="D46" i="46"/>
  <c r="C43" i="36"/>
  <c r="C46" i="36" s="1"/>
  <c r="E40" i="36"/>
  <c r="E9" i="10"/>
  <c r="AV30" i="37"/>
  <c r="BF30" i="37" s="1"/>
  <c r="BF26" i="37"/>
  <c r="E34" i="45"/>
  <c r="W21" i="34"/>
  <c r="E25" i="70"/>
  <c r="O25" i="70" s="1"/>
  <c r="L25" i="70"/>
  <c r="L37" i="24"/>
  <c r="E37" i="24"/>
  <c r="O37" i="24" s="1"/>
  <c r="B37" i="76"/>
  <c r="D55" i="25"/>
  <c r="W45" i="40"/>
  <c r="AT48" i="36"/>
  <c r="C37" i="48"/>
  <c r="E29" i="30"/>
  <c r="O29" i="30" s="1"/>
  <c r="L29" i="30"/>
  <c r="E9" i="7"/>
  <c r="C37" i="59"/>
  <c r="AT34" i="35"/>
  <c r="AV31" i="35"/>
  <c r="N34" i="68"/>
  <c r="D37" i="68"/>
  <c r="N43" i="43"/>
  <c r="D46" i="43"/>
  <c r="E46" i="43" s="1"/>
  <c r="E36" i="27"/>
  <c r="L36" i="27"/>
  <c r="B38" i="27"/>
  <c r="E8" i="10"/>
  <c r="AF43" i="36"/>
  <c r="V46" i="36"/>
  <c r="W46" i="36" s="1"/>
  <c r="B28" i="37"/>
  <c r="L24" i="67"/>
  <c r="E24" i="67"/>
  <c r="O24" i="67" s="1"/>
  <c r="B30" i="40"/>
  <c r="E26" i="40"/>
  <c r="E30" i="40" s="1"/>
  <c r="D45" i="50"/>
  <c r="C48" i="29"/>
  <c r="W43" i="37"/>
  <c r="W45" i="37" s="1"/>
  <c r="C48" i="43"/>
  <c r="C48" i="66"/>
  <c r="E46" i="66"/>
  <c r="E8" i="32"/>
  <c r="E38" i="40"/>
  <c r="C37" i="51"/>
  <c r="D43" i="60"/>
  <c r="N40" i="60"/>
  <c r="B29" i="40"/>
  <c r="W29" i="40"/>
  <c r="D31" i="32"/>
  <c r="V34" i="32"/>
  <c r="V37" i="32" s="1"/>
  <c r="D41" i="34"/>
  <c r="E41" i="34" s="1"/>
  <c r="V43" i="34"/>
  <c r="D43" i="40"/>
  <c r="E25" i="64"/>
  <c r="E8" i="38"/>
  <c r="U45" i="34"/>
  <c r="BC28" i="37"/>
  <c r="AV28" i="37"/>
  <c r="BF28" i="37" s="1"/>
  <c r="U46" i="40"/>
  <c r="AT45" i="40"/>
  <c r="B9" i="35"/>
  <c r="W9" i="35"/>
  <c r="D43" i="36"/>
  <c r="N40" i="36"/>
  <c r="BC18" i="34"/>
  <c r="AV18" i="34"/>
  <c r="BF18" i="34" s="1"/>
  <c r="B29" i="37"/>
  <c r="W29" i="37"/>
  <c r="C45" i="50"/>
  <c r="T45" i="34"/>
  <c r="E26" i="37"/>
  <c r="E30" i="37" s="1"/>
  <c r="B30" i="37"/>
  <c r="AV29" i="34"/>
  <c r="BF29" i="34" s="1"/>
  <c r="BC29" i="34"/>
  <c r="E34" i="62"/>
  <c r="O34" i="62" s="1"/>
  <c r="O31" i="62"/>
  <c r="D55" i="5"/>
  <c r="W43" i="33"/>
  <c r="E43" i="46"/>
  <c r="O43" i="46" s="1"/>
  <c r="O40" i="46"/>
  <c r="E26" i="34"/>
  <c r="E30" i="34" s="1"/>
  <c r="B30" i="34"/>
  <c r="L37" i="27"/>
  <c r="E37" i="27"/>
  <c r="O37" i="27" s="1"/>
  <c r="BC29" i="37"/>
  <c r="AV29" i="37"/>
  <c r="BF29" i="37" s="1"/>
  <c r="N43" i="53"/>
  <c r="D45" i="53"/>
  <c r="W21" i="37"/>
  <c r="M34" i="45"/>
  <c r="C37" i="45"/>
  <c r="W9" i="32"/>
  <c r="B9" i="32"/>
  <c r="E17" i="34"/>
  <c r="B21" i="34"/>
  <c r="B45" i="40"/>
  <c r="E41" i="40"/>
  <c r="B45" i="37"/>
  <c r="E25" i="67"/>
  <c r="O25" i="67" s="1"/>
  <c r="L25" i="67"/>
  <c r="W20" i="34"/>
  <c r="B20" i="34"/>
  <c r="D43" i="39"/>
  <c r="N40" i="39"/>
  <c r="BE43" i="37"/>
  <c r="AU45" i="37"/>
  <c r="E24" i="10"/>
  <c r="C45" i="40"/>
  <c r="E25" i="10"/>
  <c r="L17" i="23"/>
  <c r="E17" i="23"/>
  <c r="O17" i="23" s="1"/>
  <c r="W21" i="40"/>
  <c r="AV21" i="34"/>
  <c r="B18" i="40"/>
  <c r="D37" i="56"/>
  <c r="E37" i="56" s="1"/>
  <c r="M43" i="44"/>
  <c r="C45" i="44"/>
  <c r="C43" i="34"/>
  <c r="E28" i="27"/>
  <c r="L28" i="24"/>
  <c r="E28" i="24"/>
  <c r="O28" i="24" s="1"/>
  <c r="B18" i="34"/>
  <c r="AD18" i="34"/>
  <c r="W18" i="34"/>
  <c r="AG18" i="34" s="1"/>
  <c r="AV21" i="37"/>
  <c r="N43" i="26"/>
  <c r="D46" i="26"/>
  <c r="AT34" i="38"/>
  <c r="AT37" i="38" s="1"/>
  <c r="AV31" i="38"/>
  <c r="E34" i="65"/>
  <c r="E43" i="23"/>
  <c r="W38" i="34"/>
  <c r="C31" i="32"/>
  <c r="U34" i="32"/>
  <c r="U37" i="32" s="1"/>
  <c r="W31" i="32"/>
  <c r="AU34" i="32"/>
  <c r="BE31" i="32"/>
  <c r="M34" i="62"/>
  <c r="C37" i="62"/>
  <c r="AU43" i="34"/>
  <c r="BE41" i="34"/>
  <c r="E43" i="24"/>
  <c r="AF43" i="39"/>
  <c r="V46" i="39"/>
  <c r="W46" i="39" s="1"/>
  <c r="U45" i="37"/>
  <c r="N34" i="62"/>
  <c r="D37" i="62"/>
  <c r="C43" i="60"/>
  <c r="C46" i="60" s="1"/>
  <c r="E40" i="60"/>
  <c r="E18" i="3"/>
  <c r="O18" i="3" s="1"/>
  <c r="L18" i="3"/>
  <c r="B62" i="3"/>
  <c r="V46" i="37"/>
  <c r="N34" i="42"/>
  <c r="D37" i="42"/>
  <c r="E17" i="37"/>
  <c r="B21" i="37"/>
  <c r="AU34" i="35"/>
  <c r="BE31" i="35"/>
  <c r="D45" i="24"/>
  <c r="AV38" i="40"/>
  <c r="B38" i="30"/>
  <c r="E36" i="30"/>
  <c r="L36" i="30"/>
  <c r="AT34" i="32"/>
  <c r="AV31" i="32"/>
  <c r="AT46" i="37"/>
  <c r="E38" i="37"/>
  <c r="B27" i="37" l="1"/>
  <c r="E39" i="56"/>
  <c r="W48" i="39"/>
  <c r="W50" i="39" s="1"/>
  <c r="E48" i="23"/>
  <c r="E50" i="23" s="1"/>
  <c r="W48" i="36"/>
  <c r="W50" i="36" s="1"/>
  <c r="AD27" i="34"/>
  <c r="W27" i="34"/>
  <c r="AG27" i="34" s="1"/>
  <c r="T63" i="34"/>
  <c r="BC27" i="37"/>
  <c r="AV27" i="37"/>
  <c r="BF27" i="37" s="1"/>
  <c r="AS63" i="37"/>
  <c r="L17" i="30"/>
  <c r="E17" i="30"/>
  <c r="B21" i="30"/>
  <c r="L21" i="30" s="1"/>
  <c r="M43" i="69"/>
  <c r="C46" i="69"/>
  <c r="E17" i="6"/>
  <c r="D46" i="24"/>
  <c r="W28" i="34"/>
  <c r="B28" i="34"/>
  <c r="E43" i="40"/>
  <c r="E45" i="40" s="1"/>
  <c r="E28" i="37"/>
  <c r="AV27" i="40"/>
  <c r="BF27" i="40" s="1"/>
  <c r="BC27" i="40"/>
  <c r="AS63" i="40"/>
  <c r="C48" i="36"/>
  <c r="C39" i="42"/>
  <c r="C41" i="42" s="1"/>
  <c r="E37" i="42"/>
  <c r="C48" i="63"/>
  <c r="M46" i="63"/>
  <c r="E43" i="39"/>
  <c r="E43" i="37"/>
  <c r="E45" i="37" s="1"/>
  <c r="E48" i="49"/>
  <c r="E50" i="49" s="1"/>
  <c r="E8" i="28"/>
  <c r="D39" i="51"/>
  <c r="D41" i="51" s="1"/>
  <c r="C34" i="38"/>
  <c r="C37" i="38" s="1"/>
  <c r="E31" i="38"/>
  <c r="D50" i="66"/>
  <c r="C48" i="33"/>
  <c r="E46" i="33"/>
  <c r="BE34" i="38"/>
  <c r="AU37" i="38"/>
  <c r="AV37" i="38" s="1"/>
  <c r="D42" i="45"/>
  <c r="D46" i="30"/>
  <c r="AV45" i="40"/>
  <c r="V59" i="37"/>
  <c r="AT59" i="37"/>
  <c r="AV34" i="32"/>
  <c r="E38" i="30"/>
  <c r="O36" i="30"/>
  <c r="B19" i="37"/>
  <c r="W19" i="37"/>
  <c r="W45" i="34"/>
  <c r="L18" i="34"/>
  <c r="E18" i="34"/>
  <c r="O18" i="34" s="1"/>
  <c r="E43" i="34"/>
  <c r="L27" i="24"/>
  <c r="E27" i="24"/>
  <c r="O27" i="24" s="1"/>
  <c r="B63" i="24"/>
  <c r="C43" i="6"/>
  <c r="C46" i="6" s="1"/>
  <c r="L20" i="30"/>
  <c r="E20" i="30"/>
  <c r="O20" i="30" s="1"/>
  <c r="N43" i="36"/>
  <c r="D46" i="36"/>
  <c r="E46" i="36" s="1"/>
  <c r="U46" i="34"/>
  <c r="V39" i="32"/>
  <c r="V41" i="32" s="1"/>
  <c r="E38" i="27"/>
  <c r="O36" i="27"/>
  <c r="D39" i="68"/>
  <c r="N37" i="68"/>
  <c r="C39" i="59"/>
  <c r="C41" i="59" s="1"/>
  <c r="E37" i="59"/>
  <c r="C39" i="48"/>
  <c r="C41" i="48" s="1"/>
  <c r="E37" i="48"/>
  <c r="D55" i="8"/>
  <c r="V37" i="38"/>
  <c r="W37" i="38" s="1"/>
  <c r="AV48" i="39"/>
  <c r="AV50" i="39" s="1"/>
  <c r="N43" i="63"/>
  <c r="D46" i="63"/>
  <c r="D48" i="29"/>
  <c r="N46" i="29"/>
  <c r="E26" i="61"/>
  <c r="B30" i="61"/>
  <c r="L26" i="61"/>
  <c r="AU48" i="39"/>
  <c r="BE46" i="39"/>
  <c r="M45" i="53"/>
  <c r="C46" i="53"/>
  <c r="U39" i="38"/>
  <c r="U41" i="38" s="1"/>
  <c r="O43" i="44"/>
  <c r="E45" i="44"/>
  <c r="C50" i="23"/>
  <c r="B45" i="34"/>
  <c r="C34" i="32"/>
  <c r="C37" i="32" s="1"/>
  <c r="E31" i="32"/>
  <c r="C31" i="73"/>
  <c r="E8" i="62"/>
  <c r="C34" i="35"/>
  <c r="C37" i="35" s="1"/>
  <c r="E31" i="35"/>
  <c r="O43" i="53"/>
  <c r="E45" i="53"/>
  <c r="U46" i="37"/>
  <c r="AV34" i="38"/>
  <c r="E8" i="5"/>
  <c r="M45" i="44"/>
  <c r="C46" i="44"/>
  <c r="AV18" i="40"/>
  <c r="BF18" i="40" s="1"/>
  <c r="BC18" i="40"/>
  <c r="AS62" i="40"/>
  <c r="E9" i="32"/>
  <c r="E8" i="65"/>
  <c r="D34" i="32"/>
  <c r="D37" i="32" s="1"/>
  <c r="D31" i="73"/>
  <c r="E29" i="40"/>
  <c r="N43" i="60"/>
  <c r="D46" i="60"/>
  <c r="E46" i="60" s="1"/>
  <c r="E8" i="8"/>
  <c r="C48" i="39"/>
  <c r="D34" i="38"/>
  <c r="C45" i="37"/>
  <c r="E43" i="63"/>
  <c r="O43" i="63" s="1"/>
  <c r="O40" i="63"/>
  <c r="AU48" i="36"/>
  <c r="BE46" i="36"/>
  <c r="C51" i="52"/>
  <c r="E29" i="34"/>
  <c r="D59" i="27"/>
  <c r="E43" i="57"/>
  <c r="AU46" i="40"/>
  <c r="AU50" i="33"/>
  <c r="BE48" i="33"/>
  <c r="D42" i="59"/>
  <c r="N43" i="69"/>
  <c r="D46" i="69"/>
  <c r="W48" i="33"/>
  <c r="W50" i="33" s="1"/>
  <c r="C46" i="24"/>
  <c r="C39" i="65"/>
  <c r="C41" i="65" s="1"/>
  <c r="E37" i="65"/>
  <c r="D46" i="44"/>
  <c r="N45" i="44"/>
  <c r="E38" i="34"/>
  <c r="C48" i="60"/>
  <c r="D39" i="62"/>
  <c r="N37" i="62"/>
  <c r="AU46" i="37"/>
  <c r="E9" i="35"/>
  <c r="D45" i="40"/>
  <c r="B45" i="27"/>
  <c r="L45" i="27" s="1"/>
  <c r="L38" i="27"/>
  <c r="V59" i="40"/>
  <c r="AT46" i="34"/>
  <c r="D46" i="47"/>
  <c r="AT37" i="32"/>
  <c r="L26" i="67"/>
  <c r="E26" i="67"/>
  <c r="B30" i="67"/>
  <c r="B27" i="34"/>
  <c r="BC27" i="34"/>
  <c r="AV27" i="34"/>
  <c r="BF27" i="34" s="1"/>
  <c r="AS63" i="34"/>
  <c r="BE34" i="32"/>
  <c r="AU37" i="32"/>
  <c r="C45" i="34"/>
  <c r="D39" i="56"/>
  <c r="D41" i="56" s="1"/>
  <c r="E41" i="56" s="1"/>
  <c r="AV19" i="40"/>
  <c r="B19" i="40"/>
  <c r="B62" i="40" s="1"/>
  <c r="V45" i="34"/>
  <c r="B30" i="7"/>
  <c r="E26" i="7"/>
  <c r="E30" i="7" s="1"/>
  <c r="E48" i="66"/>
  <c r="E50" i="66" s="1"/>
  <c r="AK28" i="71" s="1"/>
  <c r="E48" i="29"/>
  <c r="E50" i="29" s="1"/>
  <c r="AV34" i="35"/>
  <c r="AV48" i="36"/>
  <c r="AV50" i="36" s="1"/>
  <c r="E45" i="50"/>
  <c r="M37" i="68"/>
  <c r="C39" i="68"/>
  <c r="E37" i="68"/>
  <c r="AT50" i="39"/>
  <c r="BC28" i="34"/>
  <c r="AV28" i="34"/>
  <c r="BF28" i="34" s="1"/>
  <c r="U50" i="39"/>
  <c r="D39" i="48"/>
  <c r="D41" i="48" s="1"/>
  <c r="AV45" i="34"/>
  <c r="BE34" i="35"/>
  <c r="AU37" i="35"/>
  <c r="B30" i="70"/>
  <c r="L26" i="70"/>
  <c r="E26" i="70"/>
  <c r="E40" i="6"/>
  <c r="D50" i="33"/>
  <c r="N43" i="37"/>
  <c r="D45" i="37"/>
  <c r="N37" i="42"/>
  <c r="D39" i="42"/>
  <c r="BE43" i="34"/>
  <c r="AU45" i="34"/>
  <c r="W34" i="32"/>
  <c r="AT39" i="38"/>
  <c r="AT41" i="38" s="1"/>
  <c r="L27" i="27"/>
  <c r="E27" i="27"/>
  <c r="O27" i="27" s="1"/>
  <c r="B63" i="27"/>
  <c r="D48" i="26"/>
  <c r="N46" i="26"/>
  <c r="W28" i="40"/>
  <c r="B28" i="40"/>
  <c r="B62" i="34"/>
  <c r="E29" i="37"/>
  <c r="E8" i="22"/>
  <c r="D43" i="34"/>
  <c r="C50" i="66"/>
  <c r="C50" i="29"/>
  <c r="D46" i="50"/>
  <c r="D48" i="43"/>
  <c r="B62" i="27"/>
  <c r="E26" i="58"/>
  <c r="B30" i="58"/>
  <c r="L26" i="58"/>
  <c r="W34" i="35"/>
  <c r="C46" i="30"/>
  <c r="D39" i="65"/>
  <c r="D41" i="65" s="1"/>
  <c r="B9" i="75"/>
  <c r="E9" i="2"/>
  <c r="C48" i="57"/>
  <c r="E46" i="57"/>
  <c r="C42" i="56"/>
  <c r="L20" i="27"/>
  <c r="E20" i="27"/>
  <c r="O20" i="27" s="1"/>
  <c r="D48" i="23"/>
  <c r="N46" i="23"/>
  <c r="AV48" i="33"/>
  <c r="AV50" i="33" s="1"/>
  <c r="E27" i="30"/>
  <c r="O27" i="30" s="1"/>
  <c r="L27" i="30"/>
  <c r="B63" i="30"/>
  <c r="AV45" i="37"/>
  <c r="E8" i="59"/>
  <c r="C48" i="46"/>
  <c r="M46" i="46"/>
  <c r="E46" i="46"/>
  <c r="C48" i="26"/>
  <c r="E46" i="26"/>
  <c r="D48" i="52"/>
  <c r="E46" i="52"/>
  <c r="U50" i="33"/>
  <c r="BC18" i="37"/>
  <c r="AV18" i="37"/>
  <c r="BF18" i="37" s="1"/>
  <c r="AS62" i="37"/>
  <c r="V51" i="33"/>
  <c r="E20" i="34"/>
  <c r="U59" i="40"/>
  <c r="C50" i="43"/>
  <c r="E18" i="40"/>
  <c r="O18" i="40" s="1"/>
  <c r="L18" i="40"/>
  <c r="B45" i="30"/>
  <c r="L45" i="30" s="1"/>
  <c r="L38" i="30"/>
  <c r="E21" i="37"/>
  <c r="C46" i="40"/>
  <c r="N43" i="39"/>
  <c r="D46" i="39"/>
  <c r="E46" i="39" s="1"/>
  <c r="AT46" i="40"/>
  <c r="AT37" i="35"/>
  <c r="AT50" i="36"/>
  <c r="D48" i="46"/>
  <c r="U50" i="36"/>
  <c r="C46" i="47"/>
  <c r="M45" i="47"/>
  <c r="D48" i="57"/>
  <c r="O40" i="69"/>
  <c r="E43" i="69"/>
  <c r="O43" i="69" s="1"/>
  <c r="E8" i="25"/>
  <c r="E8" i="68"/>
  <c r="O8" i="68" s="1"/>
  <c r="L8" i="68"/>
  <c r="E26" i="10"/>
  <c r="E30" i="10" s="1"/>
  <c r="B30" i="10"/>
  <c r="C50" i="49"/>
  <c r="B8" i="75"/>
  <c r="E8" i="2"/>
  <c r="C59" i="27"/>
  <c r="AV19" i="37"/>
  <c r="C39" i="45"/>
  <c r="M37" i="45"/>
  <c r="E37" i="45"/>
  <c r="E37" i="76"/>
  <c r="D34" i="35"/>
  <c r="N31" i="35"/>
  <c r="E19" i="34"/>
  <c r="E21" i="40"/>
  <c r="L19" i="27"/>
  <c r="E19" i="27"/>
  <c r="O19" i="27" s="1"/>
  <c r="E43" i="60"/>
  <c r="V48" i="39"/>
  <c r="C39" i="62"/>
  <c r="M37" i="62"/>
  <c r="E37" i="62"/>
  <c r="U39" i="32"/>
  <c r="U41" i="32" s="1"/>
  <c r="W37" i="32"/>
  <c r="E17" i="9"/>
  <c r="E21" i="34"/>
  <c r="D46" i="53"/>
  <c r="N45" i="53"/>
  <c r="C46" i="50"/>
  <c r="C39" i="51"/>
  <c r="C41" i="51" s="1"/>
  <c r="E37" i="51"/>
  <c r="E48" i="43"/>
  <c r="E50" i="43" s="1"/>
  <c r="W28" i="37"/>
  <c r="V48" i="36"/>
  <c r="AF46" i="36"/>
  <c r="E8" i="56"/>
  <c r="E43" i="36"/>
  <c r="E17" i="27"/>
  <c r="L17" i="27"/>
  <c r="B21" i="27"/>
  <c r="L21" i="27" s="1"/>
  <c r="AF34" i="35"/>
  <c r="V37" i="35"/>
  <c r="W37" i="35" s="1"/>
  <c r="U39" i="35"/>
  <c r="U41" i="35" s="1"/>
  <c r="D50" i="49"/>
  <c r="E26" i="64"/>
  <c r="E30" i="64" s="1"/>
  <c r="B30" i="64"/>
  <c r="E9" i="38"/>
  <c r="W34" i="38"/>
  <c r="AT50" i="33"/>
  <c r="L28" i="30"/>
  <c r="E28" i="30"/>
  <c r="O28" i="30" s="1"/>
  <c r="E43" i="33"/>
  <c r="E45" i="47"/>
  <c r="T63" i="37" l="1"/>
  <c r="W27" i="37"/>
  <c r="AG27" i="37" s="1"/>
  <c r="AD27" i="37"/>
  <c r="W39" i="38"/>
  <c r="E43" i="6"/>
  <c r="E48" i="36"/>
  <c r="E50" i="36" s="1"/>
  <c r="E48" i="60"/>
  <c r="E50" i="60" s="1"/>
  <c r="AU51" i="33"/>
  <c r="BE50" i="33"/>
  <c r="W39" i="35"/>
  <c r="AF37" i="35"/>
  <c r="V39" i="35"/>
  <c r="E39" i="62"/>
  <c r="E8" i="75"/>
  <c r="E48" i="26"/>
  <c r="E50" i="26" s="1"/>
  <c r="I28" i="31" s="1"/>
  <c r="C55" i="56"/>
  <c r="O26" i="58"/>
  <c r="E30" i="58"/>
  <c r="E28" i="40"/>
  <c r="D51" i="33"/>
  <c r="O26" i="70"/>
  <c r="E30" i="70"/>
  <c r="E8" i="1"/>
  <c r="B8" i="73"/>
  <c r="C43" i="2"/>
  <c r="C46" i="2" s="1"/>
  <c r="C40" i="75"/>
  <c r="E40" i="2"/>
  <c r="E19" i="40"/>
  <c r="N39" i="62"/>
  <c r="D41" i="62"/>
  <c r="E9" i="65"/>
  <c r="C46" i="37"/>
  <c r="C39" i="32"/>
  <c r="C41" i="32" s="1"/>
  <c r="E37" i="32"/>
  <c r="O45" i="44"/>
  <c r="AA28" i="54"/>
  <c r="E29" i="61"/>
  <c r="O29" i="61" s="1"/>
  <c r="L29" i="61"/>
  <c r="E39" i="48"/>
  <c r="V42" i="32"/>
  <c r="C50" i="63"/>
  <c r="M48" i="63"/>
  <c r="C59" i="40"/>
  <c r="N39" i="68"/>
  <c r="D41" i="68"/>
  <c r="W39" i="32"/>
  <c r="N34" i="35"/>
  <c r="D37" i="35"/>
  <c r="E37" i="35" s="1"/>
  <c r="E39" i="45"/>
  <c r="AT39" i="35"/>
  <c r="AT41" i="35" s="1"/>
  <c r="AV37" i="35"/>
  <c r="E48" i="57"/>
  <c r="E50" i="57" s="1"/>
  <c r="C59" i="30"/>
  <c r="L18" i="27"/>
  <c r="E18" i="27"/>
  <c r="O18" i="27" s="1"/>
  <c r="E17" i="24"/>
  <c r="B21" i="24"/>
  <c r="L21" i="24" s="1"/>
  <c r="L17" i="24"/>
  <c r="B17" i="76"/>
  <c r="D46" i="37"/>
  <c r="D43" i="9"/>
  <c r="D46" i="9" s="1"/>
  <c r="O37" i="68"/>
  <c r="E39" i="68"/>
  <c r="O39" i="68" s="1"/>
  <c r="D59" i="44"/>
  <c r="N59" i="44" s="1"/>
  <c r="N46" i="44"/>
  <c r="D55" i="59"/>
  <c r="AU50" i="36"/>
  <c r="BE48" i="36"/>
  <c r="D37" i="38"/>
  <c r="E37" i="38" s="1"/>
  <c r="C50" i="39"/>
  <c r="C59" i="44"/>
  <c r="M59" i="44" s="1"/>
  <c r="M46" i="44"/>
  <c r="U59" i="37"/>
  <c r="D50" i="29"/>
  <c r="N48" i="29"/>
  <c r="C39" i="38"/>
  <c r="C41" i="38" s="1"/>
  <c r="E39" i="42"/>
  <c r="B25" i="76"/>
  <c r="E25" i="3"/>
  <c r="D59" i="24"/>
  <c r="C43" i="9"/>
  <c r="C46" i="9" s="1"/>
  <c r="E40" i="9"/>
  <c r="U51" i="33"/>
  <c r="V46" i="34"/>
  <c r="C46" i="34"/>
  <c r="E27" i="34"/>
  <c r="O27" i="34" s="1"/>
  <c r="L27" i="34"/>
  <c r="B63" i="34"/>
  <c r="C42" i="65"/>
  <c r="E41" i="65"/>
  <c r="AH28" i="71" s="1"/>
  <c r="E48" i="39"/>
  <c r="E50" i="39" s="1"/>
  <c r="D48" i="60"/>
  <c r="U42" i="35"/>
  <c r="L29" i="67"/>
  <c r="E29" i="67"/>
  <c r="O29" i="67" s="1"/>
  <c r="C51" i="49"/>
  <c r="C59" i="47"/>
  <c r="M59" i="47" s="1"/>
  <c r="M46" i="47"/>
  <c r="D50" i="46"/>
  <c r="AT51" i="36"/>
  <c r="E48" i="52"/>
  <c r="E50" i="52" s="1"/>
  <c r="AK28" i="54" s="1"/>
  <c r="C50" i="26"/>
  <c r="D42" i="65"/>
  <c r="D59" i="50"/>
  <c r="D45" i="34"/>
  <c r="AV39" i="38"/>
  <c r="L30" i="70"/>
  <c r="C41" i="68"/>
  <c r="M39" i="68"/>
  <c r="AU39" i="32"/>
  <c r="BE37" i="32"/>
  <c r="C50" i="60"/>
  <c r="U42" i="38"/>
  <c r="N46" i="63"/>
  <c r="D48" i="63"/>
  <c r="E29" i="7"/>
  <c r="C42" i="48"/>
  <c r="E41" i="48"/>
  <c r="E39" i="59"/>
  <c r="D59" i="30"/>
  <c r="E48" i="33"/>
  <c r="E50" i="33" s="1"/>
  <c r="L29" i="70"/>
  <c r="E29" i="70"/>
  <c r="O29" i="70" s="1"/>
  <c r="L27" i="37"/>
  <c r="E27" i="37"/>
  <c r="O27" i="37" s="1"/>
  <c r="B63" i="37"/>
  <c r="E9" i="25"/>
  <c r="E9" i="8"/>
  <c r="AU59" i="37"/>
  <c r="C59" i="24"/>
  <c r="B26" i="76"/>
  <c r="B30" i="3"/>
  <c r="E26" i="3"/>
  <c r="E30" i="3" s="1"/>
  <c r="U42" i="32"/>
  <c r="W41" i="32"/>
  <c r="B9" i="76"/>
  <c r="E9" i="3"/>
  <c r="C41" i="45"/>
  <c r="M39" i="45"/>
  <c r="D50" i="57"/>
  <c r="L29" i="58"/>
  <c r="E29" i="58"/>
  <c r="O29" i="58" s="1"/>
  <c r="E9" i="28"/>
  <c r="D43" i="2"/>
  <c r="D46" i="2" s="1"/>
  <c r="D40" i="75"/>
  <c r="C50" i="57"/>
  <c r="E9" i="1"/>
  <c r="B9" i="73"/>
  <c r="L30" i="67"/>
  <c r="AT59" i="34"/>
  <c r="E29" i="64"/>
  <c r="D46" i="40"/>
  <c r="D48" i="69"/>
  <c r="N46" i="69"/>
  <c r="AU59" i="40"/>
  <c r="E34" i="35"/>
  <c r="C59" i="53"/>
  <c r="M59" i="53" s="1"/>
  <c r="M46" i="53"/>
  <c r="L30" i="61"/>
  <c r="E45" i="27"/>
  <c r="O38" i="27"/>
  <c r="D48" i="36"/>
  <c r="N46" i="36"/>
  <c r="C50" i="33"/>
  <c r="D42" i="51"/>
  <c r="C42" i="42"/>
  <c r="D50" i="43"/>
  <c r="N39" i="42"/>
  <c r="D41" i="42"/>
  <c r="D59" i="53"/>
  <c r="N59" i="53" s="1"/>
  <c r="N46" i="53"/>
  <c r="C41" i="62"/>
  <c r="M39" i="62"/>
  <c r="V50" i="39"/>
  <c r="U51" i="36"/>
  <c r="D48" i="39"/>
  <c r="D50" i="52"/>
  <c r="E48" i="46"/>
  <c r="E50" i="46" s="1"/>
  <c r="X28" i="54" s="1"/>
  <c r="D50" i="23"/>
  <c r="N48" i="23"/>
  <c r="C51" i="29"/>
  <c r="D50" i="26"/>
  <c r="N48" i="26"/>
  <c r="AT42" i="38"/>
  <c r="B24" i="76"/>
  <c r="E24" i="3"/>
  <c r="E36" i="24"/>
  <c r="B38" i="24"/>
  <c r="L36" i="24"/>
  <c r="B36" i="76"/>
  <c r="E30" i="67"/>
  <c r="O26" i="67"/>
  <c r="D34" i="73"/>
  <c r="D37" i="73" s="1"/>
  <c r="AN28" i="54"/>
  <c r="O45" i="53"/>
  <c r="C51" i="23"/>
  <c r="E30" i="61"/>
  <c r="O26" i="61"/>
  <c r="C42" i="59"/>
  <c r="E41" i="59"/>
  <c r="E19" i="37"/>
  <c r="C50" i="36"/>
  <c r="E28" i="34"/>
  <c r="C42" i="51"/>
  <c r="E41" i="51"/>
  <c r="AH28" i="54" s="1"/>
  <c r="L30" i="58"/>
  <c r="E9" i="22"/>
  <c r="U59" i="34"/>
  <c r="B18" i="37"/>
  <c r="AD18" i="37"/>
  <c r="W18" i="37"/>
  <c r="AG18" i="37" s="1"/>
  <c r="T62" i="37"/>
  <c r="D51" i="49"/>
  <c r="E8" i="3"/>
  <c r="B8" i="76"/>
  <c r="AT51" i="33"/>
  <c r="E21" i="27"/>
  <c r="O17" i="27"/>
  <c r="E39" i="51"/>
  <c r="C59" i="50"/>
  <c r="E9" i="5"/>
  <c r="E9" i="56"/>
  <c r="E29" i="10"/>
  <c r="E9" i="68"/>
  <c r="O9" i="68" s="1"/>
  <c r="L9" i="68"/>
  <c r="AT59" i="40"/>
  <c r="E45" i="34"/>
  <c r="L28" i="41" s="1"/>
  <c r="E39" i="65"/>
  <c r="C64" i="52"/>
  <c r="AD27" i="40"/>
  <c r="W27" i="40"/>
  <c r="AG27" i="40" s="1"/>
  <c r="T63" i="40"/>
  <c r="C39" i="35"/>
  <c r="C41" i="35" s="1"/>
  <c r="C34" i="73"/>
  <c r="C37" i="73" s="1"/>
  <c r="E31" i="73"/>
  <c r="AU50" i="39"/>
  <c r="BE48" i="39"/>
  <c r="E9" i="59"/>
  <c r="C48" i="6"/>
  <c r="D55" i="45"/>
  <c r="M46" i="69"/>
  <c r="C48" i="69"/>
  <c r="E46" i="69"/>
  <c r="E21" i="30"/>
  <c r="O17" i="30"/>
  <c r="E9" i="62"/>
  <c r="BE37" i="35"/>
  <c r="AU39" i="35"/>
  <c r="D42" i="48"/>
  <c r="E34" i="38"/>
  <c r="AF48" i="36"/>
  <c r="V50" i="36"/>
  <c r="C51" i="43"/>
  <c r="V64" i="33"/>
  <c r="C50" i="46"/>
  <c r="M48" i="46"/>
  <c r="E9" i="75"/>
  <c r="C51" i="66"/>
  <c r="AU46" i="34"/>
  <c r="D43" i="6"/>
  <c r="D46" i="6" s="1"/>
  <c r="U51" i="39"/>
  <c r="AT51" i="39"/>
  <c r="D42" i="56"/>
  <c r="AT39" i="32"/>
  <c r="AT41" i="32" s="1"/>
  <c r="AV37" i="32"/>
  <c r="D59" i="47"/>
  <c r="D39" i="32"/>
  <c r="D41" i="32" s="1"/>
  <c r="E34" i="32"/>
  <c r="V39" i="38"/>
  <c r="V41" i="38" s="1"/>
  <c r="E45" i="30"/>
  <c r="O38" i="30"/>
  <c r="AU39" i="38"/>
  <c r="BE37" i="38"/>
  <c r="D51" i="66"/>
  <c r="E46" i="63"/>
  <c r="B27" i="40"/>
  <c r="B63" i="7" l="1"/>
  <c r="L27" i="64"/>
  <c r="I28" i="54"/>
  <c r="B63" i="70"/>
  <c r="I28" i="41"/>
  <c r="E39" i="35"/>
  <c r="U64" i="39"/>
  <c r="C64" i="23"/>
  <c r="V51" i="39"/>
  <c r="D51" i="57"/>
  <c r="L27" i="40"/>
  <c r="E27" i="40"/>
  <c r="O27" i="40" s="1"/>
  <c r="B63" i="40"/>
  <c r="BE39" i="38"/>
  <c r="AU41" i="38"/>
  <c r="D55" i="56"/>
  <c r="E46" i="6"/>
  <c r="D48" i="6"/>
  <c r="M50" i="46"/>
  <c r="C51" i="46"/>
  <c r="D55" i="48"/>
  <c r="E8" i="76"/>
  <c r="L18" i="37"/>
  <c r="E18" i="37"/>
  <c r="O18" i="37" s="1"/>
  <c r="B62" i="37"/>
  <c r="L28" i="54"/>
  <c r="AO28" i="54"/>
  <c r="O30" i="67"/>
  <c r="D51" i="26"/>
  <c r="N50" i="26"/>
  <c r="C64" i="29"/>
  <c r="N50" i="23"/>
  <c r="D51" i="23"/>
  <c r="D59" i="40"/>
  <c r="E9" i="76"/>
  <c r="E28" i="7"/>
  <c r="C59" i="34"/>
  <c r="U64" i="33"/>
  <c r="BE51" i="33"/>
  <c r="AU64" i="33"/>
  <c r="BE64" i="33" s="1"/>
  <c r="E38" i="24"/>
  <c r="O36" i="24"/>
  <c r="D50" i="60"/>
  <c r="V42" i="38"/>
  <c r="V51" i="36"/>
  <c r="AF50" i="36"/>
  <c r="AU41" i="35"/>
  <c r="AV41" i="35" s="1"/>
  <c r="BE39" i="35"/>
  <c r="AU51" i="39"/>
  <c r="BE50" i="39"/>
  <c r="E28" i="10"/>
  <c r="L27" i="67"/>
  <c r="E27" i="67"/>
  <c r="O27" i="67" s="1"/>
  <c r="B63" i="67"/>
  <c r="D55" i="51"/>
  <c r="E26" i="76"/>
  <c r="E30" i="76" s="1"/>
  <c r="B30" i="76"/>
  <c r="W41" i="38"/>
  <c r="BE39" i="32"/>
  <c r="AU41" i="32"/>
  <c r="AV41" i="32" s="1"/>
  <c r="D55" i="65"/>
  <c r="E18" i="30"/>
  <c r="O18" i="30" s="1"/>
  <c r="L18" i="30"/>
  <c r="B62" i="30"/>
  <c r="AV39" i="35"/>
  <c r="N41" i="62"/>
  <c r="D42" i="62"/>
  <c r="E8" i="73"/>
  <c r="C43" i="7"/>
  <c r="E41" i="7"/>
  <c r="C55" i="51"/>
  <c r="C48" i="9"/>
  <c r="E46" i="9"/>
  <c r="D39" i="35"/>
  <c r="N37" i="35"/>
  <c r="C50" i="6"/>
  <c r="E34" i="73"/>
  <c r="D43" i="10"/>
  <c r="N41" i="10"/>
  <c r="D51" i="43"/>
  <c r="D50" i="69"/>
  <c r="N48" i="69"/>
  <c r="E28" i="61"/>
  <c r="O28" i="61" s="1"/>
  <c r="L28" i="61"/>
  <c r="E9" i="73"/>
  <c r="C42" i="68"/>
  <c r="M41" i="68"/>
  <c r="E41" i="68"/>
  <c r="O41" i="68" s="1"/>
  <c r="V59" i="34"/>
  <c r="N50" i="29"/>
  <c r="D51" i="29"/>
  <c r="BE50" i="36"/>
  <c r="AU51" i="36"/>
  <c r="E17" i="76"/>
  <c r="B21" i="76"/>
  <c r="E19" i="30"/>
  <c r="O19" i="30" s="1"/>
  <c r="L19" i="30"/>
  <c r="M41" i="3"/>
  <c r="C43" i="3"/>
  <c r="C41" i="76"/>
  <c r="E41" i="3"/>
  <c r="E43" i="2"/>
  <c r="B63" i="10"/>
  <c r="E27" i="10"/>
  <c r="O27" i="10" s="1"/>
  <c r="L27" i="10"/>
  <c r="C55" i="42"/>
  <c r="C42" i="38"/>
  <c r="E48" i="63"/>
  <c r="E50" i="63" s="1"/>
  <c r="X28" i="71" s="1"/>
  <c r="I28" i="71" s="1"/>
  <c r="C43" i="10"/>
  <c r="E41" i="10"/>
  <c r="AU59" i="34"/>
  <c r="C42" i="35"/>
  <c r="L28" i="67"/>
  <c r="E28" i="67"/>
  <c r="O28" i="67" s="1"/>
  <c r="D43" i="75"/>
  <c r="D46" i="75" s="1"/>
  <c r="U55" i="32"/>
  <c r="E28" i="58"/>
  <c r="O28" i="58" s="1"/>
  <c r="L28" i="58"/>
  <c r="U55" i="38"/>
  <c r="C51" i="60"/>
  <c r="AT64" i="36"/>
  <c r="U55" i="35"/>
  <c r="E25" i="76"/>
  <c r="AT42" i="35"/>
  <c r="O30" i="61"/>
  <c r="D51" i="46"/>
  <c r="D41" i="76"/>
  <c r="D43" i="3"/>
  <c r="N41" i="3"/>
  <c r="AV39" i="32"/>
  <c r="C64" i="66"/>
  <c r="C64" i="43"/>
  <c r="C39" i="73"/>
  <c r="C41" i="73" s="1"/>
  <c r="AT64" i="33"/>
  <c r="B29" i="76"/>
  <c r="E29" i="3"/>
  <c r="B38" i="76"/>
  <c r="E36" i="76"/>
  <c r="E24" i="76"/>
  <c r="D51" i="52"/>
  <c r="C51" i="33"/>
  <c r="C51" i="57"/>
  <c r="D48" i="2"/>
  <c r="C55" i="48"/>
  <c r="D50" i="63"/>
  <c r="N48" i="63"/>
  <c r="C64" i="49"/>
  <c r="E39" i="32"/>
  <c r="C59" i="37"/>
  <c r="C43" i="75"/>
  <c r="C46" i="75" s="1"/>
  <c r="E40" i="75"/>
  <c r="O30" i="70"/>
  <c r="E37" i="73"/>
  <c r="D39" i="73"/>
  <c r="D41" i="73" s="1"/>
  <c r="C55" i="65"/>
  <c r="D48" i="9"/>
  <c r="D64" i="33"/>
  <c r="D42" i="32"/>
  <c r="AT42" i="32"/>
  <c r="AT64" i="39"/>
  <c r="O46" i="69"/>
  <c r="E48" i="69"/>
  <c r="L19" i="24"/>
  <c r="E19" i="24"/>
  <c r="O19" i="24" s="1"/>
  <c r="B19" i="76"/>
  <c r="O21" i="27"/>
  <c r="AK54" i="54"/>
  <c r="E28" i="64"/>
  <c r="D50" i="39"/>
  <c r="M41" i="62"/>
  <c r="C42" i="62"/>
  <c r="E41" i="62"/>
  <c r="U28" i="71" s="1"/>
  <c r="N41" i="42"/>
  <c r="D42" i="42"/>
  <c r="E41" i="42"/>
  <c r="M41" i="45"/>
  <c r="C42" i="45"/>
  <c r="E41" i="45"/>
  <c r="AK54" i="71"/>
  <c r="E43" i="9"/>
  <c r="E39" i="38"/>
  <c r="C51" i="39"/>
  <c r="D42" i="68"/>
  <c r="N41" i="68"/>
  <c r="C51" i="63"/>
  <c r="M50" i="63"/>
  <c r="V55" i="32"/>
  <c r="C42" i="32"/>
  <c r="E41" i="32"/>
  <c r="C48" i="2"/>
  <c r="E46" i="2"/>
  <c r="AF39" i="35"/>
  <c r="V41" i="35"/>
  <c r="D50" i="36"/>
  <c r="N48" i="36"/>
  <c r="D59" i="37"/>
  <c r="D64" i="66"/>
  <c r="O21" i="30"/>
  <c r="C50" i="69"/>
  <c r="M48" i="69"/>
  <c r="L28" i="70"/>
  <c r="E28" i="70"/>
  <c r="O28" i="70" s="1"/>
  <c r="D64" i="49"/>
  <c r="C51" i="36"/>
  <c r="C55" i="59"/>
  <c r="D43" i="7"/>
  <c r="N41" i="7"/>
  <c r="L38" i="24"/>
  <c r="B45" i="24"/>
  <c r="L45" i="24" s="1"/>
  <c r="AT55" i="38"/>
  <c r="B17" i="75"/>
  <c r="E17" i="2"/>
  <c r="U64" i="36"/>
  <c r="E20" i="24"/>
  <c r="O20" i="24" s="1"/>
  <c r="L20" i="24"/>
  <c r="B20" i="76"/>
  <c r="D46" i="34"/>
  <c r="C51" i="26"/>
  <c r="D39" i="38"/>
  <c r="D41" i="38" s="1"/>
  <c r="E41" i="38" s="1"/>
  <c r="O17" i="24"/>
  <c r="E21" i="24"/>
  <c r="O21" i="24" s="1"/>
  <c r="O30" i="58"/>
  <c r="E27" i="7" l="1"/>
  <c r="O27" i="7" s="1"/>
  <c r="L27" i="7"/>
  <c r="B63" i="64"/>
  <c r="E27" i="64"/>
  <c r="O27" i="64" s="1"/>
  <c r="B63" i="3"/>
  <c r="E27" i="70"/>
  <c r="O27" i="70" s="1"/>
  <c r="L27" i="70"/>
  <c r="E19" i="76"/>
  <c r="D55" i="32"/>
  <c r="M42" i="68"/>
  <c r="C55" i="68"/>
  <c r="M55" i="68" s="1"/>
  <c r="N50" i="69"/>
  <c r="D51" i="69"/>
  <c r="E45" i="24"/>
  <c r="L28" i="31" s="1"/>
  <c r="O38" i="24"/>
  <c r="E17" i="75"/>
  <c r="E36" i="2"/>
  <c r="O36" i="2" s="1"/>
  <c r="L36" i="2"/>
  <c r="C55" i="32"/>
  <c r="D50" i="2"/>
  <c r="E38" i="76"/>
  <c r="C42" i="73"/>
  <c r="E41" i="73"/>
  <c r="D64" i="46"/>
  <c r="C64" i="60"/>
  <c r="E48" i="9"/>
  <c r="E50" i="9" s="1"/>
  <c r="C45" i="7"/>
  <c r="BE41" i="32"/>
  <c r="AU42" i="32"/>
  <c r="BE41" i="38"/>
  <c r="AU42" i="38"/>
  <c r="AV41" i="38"/>
  <c r="D59" i="34"/>
  <c r="M42" i="45"/>
  <c r="C55" i="45"/>
  <c r="M55" i="45" s="1"/>
  <c r="F28" i="71"/>
  <c r="X54" i="71"/>
  <c r="E50" i="69"/>
  <c r="O50" i="69" s="1"/>
  <c r="O48" i="69"/>
  <c r="D42" i="73"/>
  <c r="B45" i="76"/>
  <c r="B28" i="76"/>
  <c r="E28" i="3"/>
  <c r="AT55" i="35"/>
  <c r="D51" i="60"/>
  <c r="D50" i="6"/>
  <c r="C64" i="36"/>
  <c r="E20" i="76"/>
  <c r="D55" i="68"/>
  <c r="N55" i="68" s="1"/>
  <c r="N42" i="68"/>
  <c r="C55" i="62"/>
  <c r="M55" i="62" s="1"/>
  <c r="M42" i="62"/>
  <c r="E39" i="73"/>
  <c r="C64" i="57"/>
  <c r="L18" i="24"/>
  <c r="E18" i="24"/>
  <c r="O18" i="24" s="1"/>
  <c r="B18" i="76"/>
  <c r="B62" i="24"/>
  <c r="C55" i="35"/>
  <c r="E43" i="10"/>
  <c r="E21" i="76"/>
  <c r="AU64" i="36"/>
  <c r="BE64" i="36" s="1"/>
  <c r="BE51" i="36"/>
  <c r="D41" i="35"/>
  <c r="N39" i="35"/>
  <c r="C50" i="9"/>
  <c r="L27" i="58"/>
  <c r="E27" i="58"/>
  <c r="O27" i="58" s="1"/>
  <c r="B63" i="58"/>
  <c r="D50" i="9"/>
  <c r="D64" i="52"/>
  <c r="O41" i="3"/>
  <c r="E43" i="3"/>
  <c r="D64" i="29"/>
  <c r="N64" i="29" s="1"/>
  <c r="N51" i="29"/>
  <c r="D55" i="62"/>
  <c r="N55" i="62" s="1"/>
  <c r="N42" i="62"/>
  <c r="D64" i="26"/>
  <c r="N64" i="26" s="1"/>
  <c r="N51" i="26"/>
  <c r="E48" i="6"/>
  <c r="E50" i="6" s="1"/>
  <c r="V64" i="39"/>
  <c r="N43" i="7"/>
  <c r="D45" i="7"/>
  <c r="N42" i="42"/>
  <c r="D55" i="42"/>
  <c r="N55" i="42" s="1"/>
  <c r="D51" i="39"/>
  <c r="E43" i="75"/>
  <c r="N50" i="63"/>
  <c r="D51" i="63"/>
  <c r="C45" i="10"/>
  <c r="C43" i="76"/>
  <c r="E41" i="76"/>
  <c r="BE41" i="35"/>
  <c r="AU42" i="35"/>
  <c r="V64" i="36"/>
  <c r="AF64" i="36" s="1"/>
  <c r="AF51" i="36"/>
  <c r="C50" i="2"/>
  <c r="C64" i="26"/>
  <c r="N50" i="36"/>
  <c r="D51" i="36"/>
  <c r="E48" i="2"/>
  <c r="E50" i="2" s="1"/>
  <c r="C64" i="63"/>
  <c r="M64" i="63" s="1"/>
  <c r="M51" i="63"/>
  <c r="C64" i="39"/>
  <c r="U28" i="54"/>
  <c r="E29" i="76"/>
  <c r="N43" i="3"/>
  <c r="D45" i="3"/>
  <c r="M43" i="3"/>
  <c r="C45" i="3"/>
  <c r="D64" i="43"/>
  <c r="N43" i="10"/>
  <c r="D45" i="10"/>
  <c r="C51" i="6"/>
  <c r="BE51" i="39"/>
  <c r="AU64" i="39"/>
  <c r="BE64" i="39" s="1"/>
  <c r="V55" i="38"/>
  <c r="L27" i="61"/>
  <c r="E27" i="61"/>
  <c r="O27" i="61" s="1"/>
  <c r="B63" i="61"/>
  <c r="N51" i="23"/>
  <c r="D64" i="23"/>
  <c r="N64" i="23" s="1"/>
  <c r="C64" i="46"/>
  <c r="M64" i="46" s="1"/>
  <c r="M51" i="46"/>
  <c r="D64" i="57"/>
  <c r="D42" i="38"/>
  <c r="M50" i="69"/>
  <c r="C51" i="69"/>
  <c r="AF41" i="35"/>
  <c r="V42" i="35"/>
  <c r="W41" i="35"/>
  <c r="AK56" i="71"/>
  <c r="AK56" i="54"/>
  <c r="AT55" i="32"/>
  <c r="C48" i="75"/>
  <c r="E46" i="75"/>
  <c r="C64" i="33"/>
  <c r="D43" i="76"/>
  <c r="D48" i="75"/>
  <c r="C55" i="38"/>
  <c r="E43" i="7"/>
  <c r="E27" i="3" l="1"/>
  <c r="O27" i="3" s="1"/>
  <c r="B27" i="76"/>
  <c r="E27" i="76" s="1"/>
  <c r="O27" i="76" s="1"/>
  <c r="L27" i="3"/>
  <c r="D45" i="76"/>
  <c r="C50" i="75"/>
  <c r="J20" i="7"/>
  <c r="J20" i="47"/>
  <c r="J20" i="64"/>
  <c r="J20" i="30"/>
  <c r="J20" i="61"/>
  <c r="J20" i="10"/>
  <c r="J20" i="27"/>
  <c r="J20" i="67"/>
  <c r="J20" i="70"/>
  <c r="J20" i="53"/>
  <c r="N45" i="10"/>
  <c r="D46" i="10"/>
  <c r="M45" i="3"/>
  <c r="C46" i="3"/>
  <c r="D64" i="63"/>
  <c r="N64" i="63" s="1"/>
  <c r="N51" i="63"/>
  <c r="D51" i="9"/>
  <c r="D50" i="75"/>
  <c r="D55" i="38"/>
  <c r="N51" i="36"/>
  <c r="D64" i="36"/>
  <c r="N64" i="36" s="1"/>
  <c r="C46" i="10"/>
  <c r="E28" i="76"/>
  <c r="AU55" i="38"/>
  <c r="BE55" i="38" s="1"/>
  <c r="BE42" i="38"/>
  <c r="D51" i="2"/>
  <c r="J37" i="7"/>
  <c r="J37" i="70"/>
  <c r="J37" i="10"/>
  <c r="J37" i="47"/>
  <c r="J37" i="53"/>
  <c r="AM24" i="54" s="1"/>
  <c r="J37" i="27"/>
  <c r="J37" i="61"/>
  <c r="J37" i="67"/>
  <c r="AM24" i="71" s="1"/>
  <c r="J37" i="30"/>
  <c r="J37" i="64"/>
  <c r="E45" i="7"/>
  <c r="O43" i="3"/>
  <c r="E45" i="3"/>
  <c r="C51" i="9"/>
  <c r="D64" i="60"/>
  <c r="D55" i="73"/>
  <c r="C46" i="7"/>
  <c r="I54" i="31"/>
  <c r="C64" i="6"/>
  <c r="D51" i="6"/>
  <c r="V55" i="35"/>
  <c r="AF55" i="35" s="1"/>
  <c r="AF42" i="35"/>
  <c r="F28" i="54"/>
  <c r="X54" i="54"/>
  <c r="E43" i="76"/>
  <c r="E45" i="76" s="1"/>
  <c r="D64" i="39"/>
  <c r="N45" i="7"/>
  <c r="D46" i="7"/>
  <c r="X56" i="71"/>
  <c r="AU55" i="32"/>
  <c r="BE55" i="32" s="1"/>
  <c r="BE42" i="32"/>
  <c r="M51" i="69"/>
  <c r="C64" i="69"/>
  <c r="M64" i="69" s="1"/>
  <c r="N41" i="35"/>
  <c r="D42" i="35"/>
  <c r="E41" i="35"/>
  <c r="F28" i="41" s="1"/>
  <c r="E45" i="10"/>
  <c r="E18" i="76"/>
  <c r="O18" i="76" s="1"/>
  <c r="L18" i="76"/>
  <c r="I54" i="71"/>
  <c r="N51" i="69"/>
  <c r="D64" i="69"/>
  <c r="N64" i="69" s="1"/>
  <c r="E48" i="75"/>
  <c r="E50" i="75" s="1"/>
  <c r="D46" i="3"/>
  <c r="N45" i="3"/>
  <c r="I28" i="11"/>
  <c r="C51" i="2"/>
  <c r="BE42" i="35"/>
  <c r="AU55" i="35"/>
  <c r="BE55" i="35" s="1"/>
  <c r="C45" i="76"/>
  <c r="J9" i="60"/>
  <c r="J9" i="46"/>
  <c r="J9" i="63"/>
  <c r="J9" i="26"/>
  <c r="J9" i="52"/>
  <c r="J9" i="69"/>
  <c r="C55" i="73"/>
  <c r="L27" i="76" l="1"/>
  <c r="BA26" i="40"/>
  <c r="BF26" i="40" s="1"/>
  <c r="I56" i="71"/>
  <c r="BA26" i="37"/>
  <c r="C64" i="9"/>
  <c r="AB37" i="37"/>
  <c r="AG37" i="37" s="1"/>
  <c r="G37" i="37"/>
  <c r="AD37" i="37"/>
  <c r="J37" i="24"/>
  <c r="K24" i="31" s="1"/>
  <c r="BA20" i="37"/>
  <c r="BF20" i="37" s="1"/>
  <c r="BC20" i="37"/>
  <c r="J20" i="24"/>
  <c r="J9" i="43"/>
  <c r="I54" i="41"/>
  <c r="F28" i="72"/>
  <c r="J26" i="30"/>
  <c r="J26" i="47"/>
  <c r="C59" i="7"/>
  <c r="O45" i="3"/>
  <c r="L28" i="11"/>
  <c r="I54" i="11" s="1"/>
  <c r="G20" i="37"/>
  <c r="AB20" i="37"/>
  <c r="AG20" i="37" s="1"/>
  <c r="AD20" i="37"/>
  <c r="C46" i="76"/>
  <c r="C64" i="2"/>
  <c r="D59" i="3"/>
  <c r="N59" i="3" s="1"/>
  <c r="N46" i="3"/>
  <c r="D55" i="35"/>
  <c r="N55" i="35" s="1"/>
  <c r="N42" i="35"/>
  <c r="X56" i="54"/>
  <c r="D64" i="6"/>
  <c r="BA37" i="37"/>
  <c r="BF37" i="37" s="1"/>
  <c r="BC37" i="37"/>
  <c r="J37" i="44"/>
  <c r="D64" i="2"/>
  <c r="J20" i="44"/>
  <c r="J26" i="70"/>
  <c r="I54" i="54"/>
  <c r="G37" i="40"/>
  <c r="AB37" i="40"/>
  <c r="AG37" i="40" s="1"/>
  <c r="AD37" i="40"/>
  <c r="D64" i="9"/>
  <c r="C59" i="3"/>
  <c r="M59" i="3" s="1"/>
  <c r="M46" i="3"/>
  <c r="N46" i="10"/>
  <c r="D59" i="10"/>
  <c r="N59" i="10" s="1"/>
  <c r="J20" i="58"/>
  <c r="J26" i="61"/>
  <c r="J37" i="50"/>
  <c r="O37" i="50" s="1"/>
  <c r="BA20" i="34"/>
  <c r="BF20" i="34" s="1"/>
  <c r="BC20" i="34"/>
  <c r="J26" i="53"/>
  <c r="N46" i="7"/>
  <c r="D59" i="7"/>
  <c r="N59" i="7" s="1"/>
  <c r="BA37" i="34"/>
  <c r="BF37" i="34" s="1"/>
  <c r="BC37" i="34"/>
  <c r="BA25" i="37"/>
  <c r="J25" i="61"/>
  <c r="J25" i="47"/>
  <c r="J25" i="30"/>
  <c r="J25" i="67"/>
  <c r="BA25" i="34"/>
  <c r="J25" i="70"/>
  <c r="J25" i="53"/>
  <c r="BA20" i="40"/>
  <c r="BF20" i="40" s="1"/>
  <c r="BC20" i="40"/>
  <c r="C51" i="75"/>
  <c r="D46" i="76"/>
  <c r="J9" i="68"/>
  <c r="J9" i="45"/>
  <c r="J9" i="51"/>
  <c r="AG10" i="54" s="1"/>
  <c r="BA26" i="34"/>
  <c r="I56" i="31"/>
  <c r="J37" i="58"/>
  <c r="Z24" i="71" s="1"/>
  <c r="K24" i="71" s="1"/>
  <c r="C59" i="10"/>
  <c r="D51" i="75"/>
  <c r="AB20" i="40"/>
  <c r="AG20" i="40" s="1"/>
  <c r="G20" i="40"/>
  <c r="AD20" i="40"/>
  <c r="J9" i="49"/>
  <c r="I28" i="72"/>
  <c r="J26" i="67"/>
  <c r="J9" i="64"/>
  <c r="J9" i="47"/>
  <c r="J9" i="67"/>
  <c r="J9" i="70"/>
  <c r="J9" i="53"/>
  <c r="BA9" i="37"/>
  <c r="J9" i="61"/>
  <c r="BA37" i="40"/>
  <c r="BF37" i="40" s="1"/>
  <c r="BC37" i="40"/>
  <c r="J20" i="50"/>
  <c r="J29" i="30" l="1"/>
  <c r="BC26" i="40"/>
  <c r="BA29" i="37"/>
  <c r="J29" i="61"/>
  <c r="BA29" i="34"/>
  <c r="J29" i="7"/>
  <c r="O29" i="7" s="1"/>
  <c r="AM10" i="54"/>
  <c r="AM36" i="54" s="1"/>
  <c r="AM10" i="71"/>
  <c r="AM36" i="71" s="1"/>
  <c r="J25" i="64"/>
  <c r="O25" i="64" s="1"/>
  <c r="L25" i="64"/>
  <c r="J9" i="58"/>
  <c r="J20" i="40"/>
  <c r="O20" i="40" s="1"/>
  <c r="L20" i="40"/>
  <c r="BA17" i="37"/>
  <c r="BC17" i="37"/>
  <c r="J17" i="58"/>
  <c r="J37" i="40"/>
  <c r="O37" i="40" s="1"/>
  <c r="L37" i="40"/>
  <c r="J29" i="47"/>
  <c r="C59" i="76"/>
  <c r="J20" i="37"/>
  <c r="O20" i="37" s="1"/>
  <c r="L20" i="37"/>
  <c r="L28" i="72"/>
  <c r="I54" i="72" s="1"/>
  <c r="J29" i="24"/>
  <c r="J17" i="70"/>
  <c r="BA9" i="33"/>
  <c r="BF9" i="33" s="1"/>
  <c r="BC9" i="33"/>
  <c r="J9" i="50"/>
  <c r="J9" i="9"/>
  <c r="O9" i="9" s="1"/>
  <c r="L9" i="9"/>
  <c r="J29" i="44"/>
  <c r="AB26" i="37"/>
  <c r="AG26" i="37" s="1"/>
  <c r="G26" i="37"/>
  <c r="AD26" i="37"/>
  <c r="J9" i="29"/>
  <c r="O9" i="29" s="1"/>
  <c r="L9" i="29"/>
  <c r="AB17" i="40"/>
  <c r="G17" i="40"/>
  <c r="AD17" i="40"/>
  <c r="I56" i="41"/>
  <c r="J29" i="53"/>
  <c r="J26" i="64"/>
  <c r="O26" i="64" s="1"/>
  <c r="L26" i="64"/>
  <c r="BA17" i="34"/>
  <c r="BC17" i="34"/>
  <c r="J29" i="70"/>
  <c r="G17" i="34"/>
  <c r="AB17" i="34"/>
  <c r="AD17" i="34"/>
  <c r="J26" i="10"/>
  <c r="O26" i="10" s="1"/>
  <c r="L26" i="10"/>
  <c r="J25" i="58"/>
  <c r="J17" i="53"/>
  <c r="J26" i="27"/>
  <c r="O26" i="27" s="1"/>
  <c r="L26" i="27"/>
  <c r="G9" i="39"/>
  <c r="AB9" i="39"/>
  <c r="AG9" i="39" s="1"/>
  <c r="AD9" i="39"/>
  <c r="J17" i="24"/>
  <c r="AB29" i="37"/>
  <c r="AG29" i="37" s="1"/>
  <c r="AD29" i="37"/>
  <c r="J9" i="6"/>
  <c r="O9" i="6" s="1"/>
  <c r="L9" i="6"/>
  <c r="J37" i="37"/>
  <c r="O37" i="37" s="1"/>
  <c r="L37" i="37"/>
  <c r="BA17" i="40"/>
  <c r="BC17" i="40"/>
  <c r="AB9" i="33"/>
  <c r="AG9" i="33" s="1"/>
  <c r="G9" i="33"/>
  <c r="AD9" i="33"/>
  <c r="G20" i="34"/>
  <c r="AB20" i="34"/>
  <c r="AG20" i="34" s="1"/>
  <c r="AD20" i="34"/>
  <c r="BA9" i="36"/>
  <c r="BF9" i="36" s="1"/>
  <c r="BC9" i="36"/>
  <c r="J17" i="30"/>
  <c r="J29" i="58"/>
  <c r="J17" i="44"/>
  <c r="J26" i="44"/>
  <c r="D59" i="76"/>
  <c r="J25" i="27"/>
  <c r="O25" i="27" s="1"/>
  <c r="L25" i="27"/>
  <c r="J25" i="44"/>
  <c r="J17" i="64"/>
  <c r="J9" i="66"/>
  <c r="L9" i="66"/>
  <c r="J17" i="7"/>
  <c r="I56" i="54"/>
  <c r="J26" i="50"/>
  <c r="BA9" i="39"/>
  <c r="BF9" i="39" s="1"/>
  <c r="BC9" i="39"/>
  <c r="J29" i="67"/>
  <c r="J17" i="50"/>
  <c r="J26" i="7"/>
  <c r="O26" i="7" s="1"/>
  <c r="L26" i="7"/>
  <c r="D64" i="75"/>
  <c r="G25" i="40"/>
  <c r="AB25" i="40"/>
  <c r="AG25" i="40" s="1"/>
  <c r="AD25" i="40"/>
  <c r="G25" i="37"/>
  <c r="AB25" i="37"/>
  <c r="AG25" i="37" s="1"/>
  <c r="AD25" i="37"/>
  <c r="G37" i="34"/>
  <c r="AB37" i="34"/>
  <c r="AG37" i="34" s="1"/>
  <c r="AD37" i="34"/>
  <c r="G17" i="37"/>
  <c r="AB17" i="37"/>
  <c r="AD17" i="37"/>
  <c r="J29" i="50"/>
  <c r="J25" i="10"/>
  <c r="O25" i="10" s="1"/>
  <c r="L25" i="10"/>
  <c r="J9" i="23"/>
  <c r="L9" i="23"/>
  <c r="I56" i="11"/>
  <c r="J9" i="44"/>
  <c r="J17" i="10"/>
  <c r="G9" i="36"/>
  <c r="AB9" i="36"/>
  <c r="AG9" i="36" s="1"/>
  <c r="AD9" i="36"/>
  <c r="J17" i="67"/>
  <c r="J9" i="42"/>
  <c r="C64" i="75"/>
  <c r="J25" i="50"/>
  <c r="BA25" i="40"/>
  <c r="BF25" i="40" s="1"/>
  <c r="BC25" i="40"/>
  <c r="J26" i="24"/>
  <c r="J17" i="47"/>
  <c r="AB26" i="40"/>
  <c r="AG26" i="40" s="1"/>
  <c r="G26" i="40"/>
  <c r="AD26" i="40"/>
  <c r="Z24" i="54"/>
  <c r="K24" i="54" s="1"/>
  <c r="J9" i="57"/>
  <c r="L9" i="57"/>
  <c r="J9" i="48"/>
  <c r="J25" i="24"/>
  <c r="J25" i="7"/>
  <c r="O25" i="7" s="1"/>
  <c r="L25" i="7"/>
  <c r="J29" i="64"/>
  <c r="O29" i="64" s="1"/>
  <c r="L29" i="64"/>
  <c r="J26" i="58"/>
  <c r="J17" i="27"/>
  <c r="J17" i="61"/>
  <c r="G29" i="37" l="1"/>
  <c r="L29" i="37" s="1"/>
  <c r="J28" i="67"/>
  <c r="L29" i="7"/>
  <c r="J28" i="61"/>
  <c r="J28" i="53"/>
  <c r="AD28" i="37"/>
  <c r="J28" i="47"/>
  <c r="T10" i="54"/>
  <c r="E10" i="54" s="1"/>
  <c r="J9" i="28"/>
  <c r="O9" i="28" s="1"/>
  <c r="L9" i="28"/>
  <c r="J9" i="7"/>
  <c r="O9" i="7" s="1"/>
  <c r="L9" i="7"/>
  <c r="J25" i="40"/>
  <c r="O25" i="40" s="1"/>
  <c r="L25" i="40"/>
  <c r="J9" i="27"/>
  <c r="O9" i="27" s="1"/>
  <c r="L9" i="27"/>
  <c r="G20" i="76"/>
  <c r="J20" i="3"/>
  <c r="J28" i="30"/>
  <c r="J29" i="27"/>
  <c r="O29" i="27" s="1"/>
  <c r="L29" i="27"/>
  <c r="J9" i="10"/>
  <c r="O9" i="10" s="1"/>
  <c r="L9" i="10"/>
  <c r="J9" i="24"/>
  <c r="L9" i="24"/>
  <c r="J26" i="3"/>
  <c r="O26" i="3" s="1"/>
  <c r="L26" i="3"/>
  <c r="J9" i="22"/>
  <c r="L9" i="22"/>
  <c r="J29" i="3"/>
  <c r="O29" i="3" s="1"/>
  <c r="L29" i="3"/>
  <c r="O9" i="23"/>
  <c r="G29" i="34"/>
  <c r="AB29" i="34"/>
  <c r="AG29" i="34" s="1"/>
  <c r="AD29" i="34"/>
  <c r="J37" i="3"/>
  <c r="K24" i="11" s="1"/>
  <c r="G37" i="76"/>
  <c r="O9" i="66"/>
  <c r="J28" i="24"/>
  <c r="J9" i="39"/>
  <c r="O9" i="39" s="1"/>
  <c r="L9" i="39"/>
  <c r="AB9" i="32"/>
  <c r="AG9" i="32" s="1"/>
  <c r="G9" i="32"/>
  <c r="AD9" i="32"/>
  <c r="J17" i="3"/>
  <c r="G17" i="76"/>
  <c r="J9" i="25"/>
  <c r="O9" i="25" s="1"/>
  <c r="L9" i="25"/>
  <c r="BF17" i="37"/>
  <c r="J29" i="10"/>
  <c r="O29" i="10" s="1"/>
  <c r="L29" i="10"/>
  <c r="J26" i="37"/>
  <c r="O26" i="37" s="1"/>
  <c r="L26" i="37"/>
  <c r="O9" i="57"/>
  <c r="G26" i="34"/>
  <c r="G26" i="76" s="1"/>
  <c r="AB26" i="34"/>
  <c r="AG26" i="34" s="1"/>
  <c r="AD26" i="34"/>
  <c r="BA9" i="32"/>
  <c r="BF9" i="32" s="1"/>
  <c r="BC9" i="32"/>
  <c r="J9" i="5"/>
  <c r="O9" i="5" s="1"/>
  <c r="L9" i="5"/>
  <c r="AB9" i="34"/>
  <c r="AG9" i="34" s="1"/>
  <c r="G9" i="34"/>
  <c r="AD9" i="34"/>
  <c r="J28" i="58"/>
  <c r="BA28" i="37"/>
  <c r="BF17" i="40"/>
  <c r="AG17" i="34"/>
  <c r="J9" i="30"/>
  <c r="O9" i="30" s="1"/>
  <c r="L9" i="30"/>
  <c r="J9" i="56"/>
  <c r="L9" i="56"/>
  <c r="J9" i="59"/>
  <c r="O9" i="59" s="1"/>
  <c r="L9" i="59"/>
  <c r="BF17" i="34"/>
  <c r="BA29" i="40"/>
  <c r="BF29" i="40" s="1"/>
  <c r="BC29" i="40"/>
  <c r="J26" i="40"/>
  <c r="O26" i="40" s="1"/>
  <c r="L26" i="40"/>
  <c r="G25" i="34"/>
  <c r="AB25" i="34"/>
  <c r="AG25" i="34" s="1"/>
  <c r="AD25" i="34"/>
  <c r="Z10" i="54"/>
  <c r="BA9" i="35"/>
  <c r="BF9" i="35" s="1"/>
  <c r="BC9" i="35"/>
  <c r="J9" i="2"/>
  <c r="G9" i="75"/>
  <c r="L9" i="2"/>
  <c r="J20" i="34"/>
  <c r="O20" i="34" s="1"/>
  <c r="L20" i="34"/>
  <c r="BA9" i="38"/>
  <c r="BF9" i="38" s="1"/>
  <c r="BC9" i="38"/>
  <c r="J17" i="34"/>
  <c r="L17" i="34"/>
  <c r="J17" i="40"/>
  <c r="L17" i="40"/>
  <c r="AB9" i="38"/>
  <c r="AG9" i="38" s="1"/>
  <c r="G9" i="38"/>
  <c r="AD9" i="38"/>
  <c r="J17" i="37"/>
  <c r="L17" i="37"/>
  <c r="I56" i="72"/>
  <c r="J9" i="36"/>
  <c r="O9" i="36" s="1"/>
  <c r="L9" i="36"/>
  <c r="J25" i="37"/>
  <c r="O25" i="37" s="1"/>
  <c r="L25" i="37"/>
  <c r="J9" i="8"/>
  <c r="O9" i="8" s="1"/>
  <c r="L9" i="8"/>
  <c r="BA28" i="34"/>
  <c r="AG17" i="40"/>
  <c r="G9" i="35"/>
  <c r="AB9" i="35"/>
  <c r="AG9" i="35" s="1"/>
  <c r="AD9" i="35"/>
  <c r="G9" i="37"/>
  <c r="AB9" i="37"/>
  <c r="AG9" i="37" s="1"/>
  <c r="AD9" i="37"/>
  <c r="G9" i="40"/>
  <c r="AB9" i="40"/>
  <c r="AG9" i="40" s="1"/>
  <c r="AD9" i="40"/>
  <c r="J9" i="62"/>
  <c r="O9" i="62" s="1"/>
  <c r="L9" i="62"/>
  <c r="AB29" i="40"/>
  <c r="AG29" i="40" s="1"/>
  <c r="G29" i="40"/>
  <c r="AD29" i="40"/>
  <c r="J9" i="65"/>
  <c r="L9" i="65"/>
  <c r="BA9" i="40"/>
  <c r="BF9" i="40" s="1"/>
  <c r="BC9" i="40"/>
  <c r="AG17" i="37"/>
  <c r="J37" i="34"/>
  <c r="L37" i="34"/>
  <c r="J28" i="70"/>
  <c r="J28" i="50"/>
  <c r="J9" i="33"/>
  <c r="L9" i="33"/>
  <c r="BA9" i="34"/>
  <c r="BF9" i="34" s="1"/>
  <c r="BC9" i="34"/>
  <c r="Z10" i="71"/>
  <c r="AB28" i="37" l="1"/>
  <c r="AG28" i="37" s="1"/>
  <c r="J29" i="37"/>
  <c r="O29" i="37" s="1"/>
  <c r="J26" i="76"/>
  <c r="O26" i="76" s="1"/>
  <c r="L26" i="76"/>
  <c r="J29" i="40"/>
  <c r="O29" i="40" s="1"/>
  <c r="L29" i="40"/>
  <c r="J9" i="40"/>
  <c r="O9" i="40" s="1"/>
  <c r="L9" i="40"/>
  <c r="O17" i="40"/>
  <c r="K10" i="54"/>
  <c r="K36" i="54" s="1"/>
  <c r="Z36" i="54"/>
  <c r="J37" i="76"/>
  <c r="O37" i="76" s="1"/>
  <c r="L37" i="76"/>
  <c r="J20" i="76"/>
  <c r="O20" i="76" s="1"/>
  <c r="L20" i="76"/>
  <c r="O17" i="37"/>
  <c r="J28" i="27"/>
  <c r="O28" i="27" s="1"/>
  <c r="L28" i="27"/>
  <c r="G28" i="34"/>
  <c r="AB28" i="34"/>
  <c r="AG28" i="34" s="1"/>
  <c r="AD28" i="34"/>
  <c r="K24" i="41"/>
  <c r="K24" i="72" s="1"/>
  <c r="O37" i="34"/>
  <c r="O17" i="34"/>
  <c r="G28" i="37"/>
  <c r="J9" i="34"/>
  <c r="L9" i="34"/>
  <c r="G9" i="76"/>
  <c r="J9" i="3"/>
  <c r="L9" i="3"/>
  <c r="J28" i="7"/>
  <c r="O28" i="7" s="1"/>
  <c r="L28" i="7"/>
  <c r="E10" i="31"/>
  <c r="O9" i="22"/>
  <c r="Z36" i="71"/>
  <c r="K10" i="71"/>
  <c r="K36" i="71" s="1"/>
  <c r="O9" i="33"/>
  <c r="J28" i="10"/>
  <c r="O28" i="10" s="1"/>
  <c r="L28" i="10"/>
  <c r="O9" i="2"/>
  <c r="J9" i="32"/>
  <c r="L9" i="32"/>
  <c r="J28" i="44"/>
  <c r="AG10" i="71"/>
  <c r="O9" i="65"/>
  <c r="J9" i="37"/>
  <c r="O9" i="37" s="1"/>
  <c r="L9" i="37"/>
  <c r="J29" i="34"/>
  <c r="O29" i="34" s="1"/>
  <c r="L29" i="34"/>
  <c r="G29" i="76"/>
  <c r="K10" i="31"/>
  <c r="K36" i="31" s="1"/>
  <c r="O9" i="24"/>
  <c r="J9" i="35"/>
  <c r="O9" i="35" s="1"/>
  <c r="L9" i="35"/>
  <c r="J9" i="75"/>
  <c r="O9" i="75" s="1"/>
  <c r="L9" i="75"/>
  <c r="G25" i="76"/>
  <c r="J25" i="3"/>
  <c r="O25" i="3" s="1"/>
  <c r="L25" i="3"/>
  <c r="J9" i="38"/>
  <c r="O9" i="38" s="1"/>
  <c r="L9" i="38"/>
  <c r="J25" i="34"/>
  <c r="O25" i="34" s="1"/>
  <c r="L25" i="34"/>
  <c r="G28" i="40"/>
  <c r="AB28" i="40"/>
  <c r="AG28" i="40" s="1"/>
  <c r="AD28" i="40"/>
  <c r="J28" i="64"/>
  <c r="O28" i="64" s="1"/>
  <c r="L28" i="64"/>
  <c r="BS23" i="33"/>
  <c r="BA28" i="40"/>
  <c r="BF28" i="40" s="1"/>
  <c r="BC28" i="40"/>
  <c r="T10" i="71"/>
  <c r="O9" i="56"/>
  <c r="J26" i="34"/>
  <c r="O26" i="34" s="1"/>
  <c r="L26" i="34"/>
  <c r="J17" i="76"/>
  <c r="L17" i="76"/>
  <c r="J9" i="1"/>
  <c r="G9" i="73"/>
  <c r="L9" i="1"/>
  <c r="BS23" i="39" l="1"/>
  <c r="BS23" i="36"/>
  <c r="J19" i="10"/>
  <c r="J21" i="10" s="1"/>
  <c r="G21" i="10"/>
  <c r="J28" i="3"/>
  <c r="G28" i="76"/>
  <c r="L28" i="3"/>
  <c r="J29" i="76"/>
  <c r="O29" i="76" s="1"/>
  <c r="L29" i="76"/>
  <c r="J19" i="67"/>
  <c r="G21" i="67"/>
  <c r="J19" i="70"/>
  <c r="J21" i="70" s="1"/>
  <c r="G21" i="70"/>
  <c r="G19" i="37"/>
  <c r="AB19" i="37"/>
  <c r="AD19" i="37"/>
  <c r="Y21" i="37"/>
  <c r="AD21" i="37" s="1"/>
  <c r="AB19" i="34"/>
  <c r="G19" i="34"/>
  <c r="AD19" i="34"/>
  <c r="Y21" i="34"/>
  <c r="AD21" i="34" s="1"/>
  <c r="J19" i="53"/>
  <c r="G21" i="53"/>
  <c r="O17" i="76"/>
  <c r="J19" i="64"/>
  <c r="J21" i="64" s="1"/>
  <c r="G21" i="64"/>
  <c r="E10" i="41"/>
  <c r="O9" i="32"/>
  <c r="J19" i="7"/>
  <c r="J21" i="7" s="1"/>
  <c r="G21" i="7"/>
  <c r="J19" i="27"/>
  <c r="J21" i="27" s="1"/>
  <c r="G21" i="27"/>
  <c r="AB19" i="40"/>
  <c r="G19" i="40"/>
  <c r="AD19" i="40"/>
  <c r="Y21" i="40"/>
  <c r="AD21" i="40" s="1"/>
  <c r="K10" i="41"/>
  <c r="K36" i="41" s="1"/>
  <c r="O9" i="34"/>
  <c r="J28" i="37"/>
  <c r="O28" i="37" s="1"/>
  <c r="L28" i="37"/>
  <c r="J19" i="58"/>
  <c r="J21" i="58" s="1"/>
  <c r="G21" i="58"/>
  <c r="E10" i="71"/>
  <c r="J25" i="76"/>
  <c r="O25" i="76" s="1"/>
  <c r="L25" i="76"/>
  <c r="BA19" i="40"/>
  <c r="BC19" i="40"/>
  <c r="AX21" i="40"/>
  <c r="BC21" i="40" s="1"/>
  <c r="J28" i="34"/>
  <c r="L28" i="34"/>
  <c r="J9" i="76"/>
  <c r="O9" i="76" s="1"/>
  <c r="L9" i="76"/>
  <c r="BA19" i="34"/>
  <c r="BC19" i="34"/>
  <c r="AX21" i="34"/>
  <c r="BC21" i="34" s="1"/>
  <c r="J9" i="73"/>
  <c r="O9" i="73" s="1"/>
  <c r="L9" i="73"/>
  <c r="J28" i="40"/>
  <c r="O28" i="40" s="1"/>
  <c r="L28" i="40"/>
  <c r="BA19" i="37"/>
  <c r="BC19" i="37"/>
  <c r="AX21" i="37"/>
  <c r="BC21" i="37" s="1"/>
  <c r="J19" i="44"/>
  <c r="J21" i="44" s="1"/>
  <c r="G21" i="44"/>
  <c r="J19" i="30"/>
  <c r="J21" i="30" s="1"/>
  <c r="G21" i="30"/>
  <c r="E10" i="11"/>
  <c r="O9" i="1"/>
  <c r="J19" i="24"/>
  <c r="G21" i="24"/>
  <c r="J19" i="47"/>
  <c r="J21" i="47" s="1"/>
  <c r="G21" i="47"/>
  <c r="K10" i="11"/>
  <c r="O9" i="3"/>
  <c r="J19" i="50"/>
  <c r="J21" i="50" s="1"/>
  <c r="G21" i="50"/>
  <c r="J19" i="61"/>
  <c r="J21" i="61" s="1"/>
  <c r="G21" i="61"/>
  <c r="J19" i="34" l="1"/>
  <c r="L19" i="34"/>
  <c r="G21" i="34"/>
  <c r="L21" i="34" s="1"/>
  <c r="AG19" i="37"/>
  <c r="AB21" i="37"/>
  <c r="AG21" i="37" s="1"/>
  <c r="O28" i="34"/>
  <c r="AG19" i="34"/>
  <c r="AB21" i="34"/>
  <c r="AG21" i="34" s="1"/>
  <c r="J19" i="37"/>
  <c r="L19" i="37"/>
  <c r="G21" i="37"/>
  <c r="L21" i="37" s="1"/>
  <c r="G19" i="76"/>
  <c r="J19" i="3"/>
  <c r="J21" i="3" s="1"/>
  <c r="G21" i="3"/>
  <c r="J19" i="40"/>
  <c r="L19" i="40"/>
  <c r="G21" i="40"/>
  <c r="L21" i="40" s="1"/>
  <c r="AG19" i="40"/>
  <c r="AB21" i="40"/>
  <c r="AG21" i="40" s="1"/>
  <c r="BF19" i="37"/>
  <c r="BA21" i="37"/>
  <c r="BF21" i="37" s="1"/>
  <c r="J21" i="67"/>
  <c r="K36" i="11"/>
  <c r="K10" i="72"/>
  <c r="E10" i="72"/>
  <c r="BF19" i="34"/>
  <c r="BA21" i="34"/>
  <c r="BF21" i="34" s="1"/>
  <c r="BF19" i="40"/>
  <c r="BA21" i="40"/>
  <c r="BF21" i="40" s="1"/>
  <c r="J28" i="76"/>
  <c r="O28" i="76" s="1"/>
  <c r="L28" i="76"/>
  <c r="J21" i="24"/>
  <c r="J21" i="53"/>
  <c r="O28" i="3"/>
  <c r="K36" i="72" l="1"/>
  <c r="O19" i="40"/>
  <c r="J21" i="40"/>
  <c r="O21" i="40" s="1"/>
  <c r="O19" i="37"/>
  <c r="J21" i="37"/>
  <c r="O21" i="37" s="1"/>
  <c r="O19" i="34"/>
  <c r="J21" i="34"/>
  <c r="O21" i="34" s="1"/>
  <c r="J19" i="76"/>
  <c r="L19" i="76"/>
  <c r="G21" i="76"/>
  <c r="L21" i="76" s="1"/>
  <c r="O19" i="76" l="1"/>
  <c r="J21" i="76"/>
  <c r="O21" i="76" s="1"/>
  <c r="L46" i="60" l="1"/>
  <c r="L46" i="26"/>
  <c r="L46" i="57"/>
  <c r="L46" i="63"/>
  <c r="L46" i="9"/>
  <c r="L46" i="23"/>
  <c r="L46" i="6"/>
  <c r="BC46" i="33"/>
  <c r="G46" i="39" l="1"/>
  <c r="L46" i="39" s="1"/>
  <c r="AD46" i="39"/>
  <c r="G46" i="33"/>
  <c r="L46" i="33" s="1"/>
  <c r="G46" i="36"/>
  <c r="L46" i="36" s="1"/>
  <c r="AD46" i="36"/>
  <c r="L46" i="2"/>
  <c r="G46" i="75"/>
  <c r="L46" i="75" s="1"/>
  <c r="L37" i="8" l="1"/>
  <c r="BC37" i="32"/>
  <c r="L37" i="56"/>
  <c r="L37" i="62"/>
  <c r="L37" i="5"/>
  <c r="BC37" i="38"/>
  <c r="L37" i="1" l="1"/>
  <c r="G37" i="38"/>
  <c r="L37" i="38" s="1"/>
  <c r="AD37" i="38"/>
  <c r="G37" i="35"/>
  <c r="L37" i="35" s="1"/>
  <c r="AD37" i="35"/>
  <c r="AD37" i="32"/>
  <c r="G37" i="32"/>
  <c r="L37" i="32" s="1"/>
  <c r="G37" i="73" l="1"/>
  <c r="L37" i="73" s="1"/>
  <c r="N59" i="43" l="1"/>
  <c r="N59" i="26"/>
  <c r="N59" i="60"/>
  <c r="N59" i="9"/>
  <c r="N59" i="6"/>
  <c r="BE59" i="33"/>
  <c r="N33" i="28" l="1"/>
  <c r="N55" i="7"/>
  <c r="N59" i="23"/>
  <c r="N55" i="10"/>
  <c r="BE33" i="32"/>
  <c r="AV51" i="40"/>
  <c r="N55" i="44"/>
  <c r="N55" i="64"/>
  <c r="BA42" i="40"/>
  <c r="N59" i="46"/>
  <c r="N55" i="70"/>
  <c r="N59" i="63"/>
  <c r="N55" i="50"/>
  <c r="N33" i="5"/>
  <c r="N59" i="57"/>
  <c r="N59" i="52"/>
  <c r="AV51" i="34"/>
  <c r="J50" i="65"/>
  <c r="J42" i="70"/>
  <c r="N59" i="66"/>
  <c r="N55" i="67"/>
  <c r="N59" i="29"/>
  <c r="N60" i="29"/>
  <c r="N33" i="62"/>
  <c r="N33" i="59"/>
  <c r="BE55" i="37"/>
  <c r="BE59" i="39"/>
  <c r="BA42" i="34"/>
  <c r="N33" i="8"/>
  <c r="BE33" i="35"/>
  <c r="N33" i="68"/>
  <c r="BE55" i="40"/>
  <c r="BE59" i="36"/>
  <c r="N55" i="53"/>
  <c r="N59" i="69"/>
  <c r="N60" i="23"/>
  <c r="N33" i="25"/>
  <c r="J42" i="47"/>
  <c r="BE33" i="38"/>
  <c r="N33" i="65"/>
  <c r="N55" i="61"/>
  <c r="AF59" i="36"/>
  <c r="D59" i="36"/>
  <c r="J42" i="7"/>
  <c r="N55" i="58"/>
  <c r="D59" i="39"/>
  <c r="AF59" i="39"/>
  <c r="D59" i="33"/>
  <c r="N55" i="47"/>
  <c r="BE55" i="34"/>
  <c r="J42" i="53" l="1"/>
  <c r="AM25" i="54" s="1"/>
  <c r="J50" i="45"/>
  <c r="BA42" i="37"/>
  <c r="E55" i="50"/>
  <c r="I42" i="40"/>
  <c r="J50" i="62"/>
  <c r="N42" i="6"/>
  <c r="N42" i="9"/>
  <c r="J42" i="30"/>
  <c r="N51" i="65"/>
  <c r="J42" i="44"/>
  <c r="N51" i="51"/>
  <c r="N54" i="58"/>
  <c r="D56" i="58"/>
  <c r="AD51" i="37"/>
  <c r="B51" i="37"/>
  <c r="W51" i="37"/>
  <c r="AG51" i="37" s="1"/>
  <c r="BE32" i="38"/>
  <c r="N54" i="61"/>
  <c r="D56" i="61"/>
  <c r="D55" i="37"/>
  <c r="N55" i="37" s="1"/>
  <c r="AF55" i="37"/>
  <c r="BE54" i="37"/>
  <c r="AU56" i="37"/>
  <c r="E33" i="28"/>
  <c r="O33" i="28" s="1"/>
  <c r="M33" i="28"/>
  <c r="M55" i="67"/>
  <c r="E55" i="67"/>
  <c r="O55" i="67" s="1"/>
  <c r="E51" i="70"/>
  <c r="O51" i="70" s="1"/>
  <c r="L51" i="70"/>
  <c r="D33" i="38"/>
  <c r="N33" i="38" s="1"/>
  <c r="AF33" i="38"/>
  <c r="D56" i="50"/>
  <c r="D57" i="50" s="1"/>
  <c r="W55" i="40"/>
  <c r="C55" i="40"/>
  <c r="E55" i="61"/>
  <c r="O55" i="61" s="1"/>
  <c r="M55" i="61"/>
  <c r="E33" i="51"/>
  <c r="L51" i="64"/>
  <c r="E51" i="64"/>
  <c r="O51" i="64" s="1"/>
  <c r="J50" i="59"/>
  <c r="N42" i="66"/>
  <c r="BD55" i="37"/>
  <c r="AV55" i="37"/>
  <c r="BF55" i="37" s="1"/>
  <c r="AV47" i="38"/>
  <c r="M55" i="7"/>
  <c r="E55" i="7"/>
  <c r="O55" i="7" s="1"/>
  <c r="N54" i="44"/>
  <c r="D56" i="44"/>
  <c r="M33" i="5"/>
  <c r="E33" i="5"/>
  <c r="O33" i="5" s="1"/>
  <c r="E55" i="47"/>
  <c r="O55" i="47" s="1"/>
  <c r="M55" i="47"/>
  <c r="M33" i="8"/>
  <c r="E33" i="8"/>
  <c r="O33" i="8" s="1"/>
  <c r="N54" i="53"/>
  <c r="D56" i="53"/>
  <c r="E47" i="5"/>
  <c r="I50" i="35"/>
  <c r="N54" i="67"/>
  <c r="D56" i="67"/>
  <c r="M42" i="30"/>
  <c r="N59" i="39"/>
  <c r="N42" i="61"/>
  <c r="M33" i="25"/>
  <c r="E33" i="25"/>
  <c r="O33" i="25" s="1"/>
  <c r="D55" i="40"/>
  <c r="N55" i="40" s="1"/>
  <c r="AF55" i="40"/>
  <c r="N51" i="8"/>
  <c r="D54" i="40"/>
  <c r="V56" i="40"/>
  <c r="V57" i="40" s="1"/>
  <c r="BD33" i="32"/>
  <c r="AV33" i="32"/>
  <c r="BF33" i="32" s="1"/>
  <c r="L51" i="7"/>
  <c r="E51" i="7"/>
  <c r="O51" i="7" s="1"/>
  <c r="M51" i="25"/>
  <c r="D56" i="47"/>
  <c r="D57" i="47" s="1"/>
  <c r="BA32" i="32"/>
  <c r="J50" i="51"/>
  <c r="C55" i="37"/>
  <c r="E55" i="37" s="1"/>
  <c r="W55" i="37"/>
  <c r="M51" i="28"/>
  <c r="M54" i="53"/>
  <c r="E54" i="53"/>
  <c r="C56" i="53"/>
  <c r="N54" i="7"/>
  <c r="D56" i="7"/>
  <c r="N51" i="56"/>
  <c r="AF55" i="34"/>
  <c r="D55" i="34"/>
  <c r="N55" i="34" s="1"/>
  <c r="N42" i="50"/>
  <c r="N42" i="29"/>
  <c r="N42" i="63"/>
  <c r="AT56" i="34"/>
  <c r="AV54" i="34"/>
  <c r="BD54" i="34"/>
  <c r="W54" i="37"/>
  <c r="C54" i="37"/>
  <c r="U56" i="37"/>
  <c r="U57" i="37" s="1"/>
  <c r="W33" i="38"/>
  <c r="AG33" i="38" s="1"/>
  <c r="AE33" i="38"/>
  <c r="C33" i="38"/>
  <c r="H42" i="40"/>
  <c r="J42" i="40" s="1"/>
  <c r="AB42" i="40"/>
  <c r="N42" i="67"/>
  <c r="N42" i="27"/>
  <c r="M54" i="64"/>
  <c r="E54" i="64"/>
  <c r="C56" i="64"/>
  <c r="J42" i="64"/>
  <c r="N51" i="22"/>
  <c r="BE54" i="34"/>
  <c r="AU56" i="34"/>
  <c r="N32" i="42"/>
  <c r="N33" i="56"/>
  <c r="E33" i="65"/>
  <c r="O33" i="65" s="1"/>
  <c r="M33" i="65"/>
  <c r="M51" i="22"/>
  <c r="J50" i="28"/>
  <c r="N42" i="47"/>
  <c r="N51" i="42"/>
  <c r="AV54" i="37"/>
  <c r="AV56" i="37" s="1"/>
  <c r="AT56" i="37"/>
  <c r="AT57" i="37" s="1"/>
  <c r="J50" i="25"/>
  <c r="N51" i="25"/>
  <c r="AV47" i="32"/>
  <c r="N42" i="7"/>
  <c r="E55" i="53"/>
  <c r="O55" i="53" s="1"/>
  <c r="M55" i="53"/>
  <c r="N42" i="60"/>
  <c r="BE42" i="36"/>
  <c r="N54" i="70"/>
  <c r="D56" i="70"/>
  <c r="N59" i="36"/>
  <c r="BD33" i="35"/>
  <c r="AV33" i="35"/>
  <c r="BF33" i="35" s="1"/>
  <c r="C54" i="40"/>
  <c r="W54" i="40"/>
  <c r="U56" i="40"/>
  <c r="U57" i="40" s="1"/>
  <c r="N42" i="64"/>
  <c r="J42" i="27"/>
  <c r="E55" i="10"/>
  <c r="O55" i="10" s="1"/>
  <c r="M55" i="10"/>
  <c r="D61" i="29"/>
  <c r="N51" i="59"/>
  <c r="N51" i="5"/>
  <c r="E33" i="45"/>
  <c r="M33" i="45"/>
  <c r="N33" i="42"/>
  <c r="BE54" i="40"/>
  <c r="AU56" i="40"/>
  <c r="D61" i="23"/>
  <c r="W51" i="40"/>
  <c r="B51" i="40"/>
  <c r="E51" i="40" s="1"/>
  <c r="E55" i="64"/>
  <c r="O55" i="64" s="1"/>
  <c r="M55" i="64"/>
  <c r="L51" i="47"/>
  <c r="E51" i="47"/>
  <c r="O51" i="47" s="1"/>
  <c r="J42" i="67"/>
  <c r="AM25" i="71" s="1"/>
  <c r="BE42" i="34"/>
  <c r="BE42" i="40"/>
  <c r="BE42" i="39"/>
  <c r="N60" i="26"/>
  <c r="D61" i="26"/>
  <c r="M32" i="28"/>
  <c r="BE51" i="35"/>
  <c r="E54" i="61"/>
  <c r="M54" i="61"/>
  <c r="C56" i="61"/>
  <c r="AV54" i="40"/>
  <c r="AT56" i="40"/>
  <c r="AT57" i="40" s="1"/>
  <c r="I42" i="34"/>
  <c r="N42" i="10"/>
  <c r="N32" i="62"/>
  <c r="J50" i="8"/>
  <c r="N42" i="44"/>
  <c r="J50" i="68"/>
  <c r="E47" i="8"/>
  <c r="D54" i="34"/>
  <c r="V56" i="34"/>
  <c r="V57" i="34" s="1"/>
  <c r="E51" i="53"/>
  <c r="O51" i="53" s="1"/>
  <c r="L51" i="53"/>
  <c r="D56" i="64"/>
  <c r="N54" i="64"/>
  <c r="BE42" i="37"/>
  <c r="AE33" i="35"/>
  <c r="W33" i="35"/>
  <c r="AG33" i="35" s="1"/>
  <c r="C33" i="35"/>
  <c r="E51" i="10"/>
  <c r="O51" i="10" s="1"/>
  <c r="L51" i="10"/>
  <c r="L51" i="50"/>
  <c r="E51" i="50"/>
  <c r="O51" i="50" s="1"/>
  <c r="M33" i="62"/>
  <c r="E33" i="62"/>
  <c r="O33" i="62" s="1"/>
  <c r="E54" i="30"/>
  <c r="AV55" i="34"/>
  <c r="BF55" i="34" s="1"/>
  <c r="BD55" i="34"/>
  <c r="E54" i="67"/>
  <c r="C56" i="67"/>
  <c r="M54" i="67"/>
  <c r="H42" i="37"/>
  <c r="AB42" i="37"/>
  <c r="I42" i="37"/>
  <c r="J50" i="5"/>
  <c r="N42" i="53"/>
  <c r="N33" i="22"/>
  <c r="N42" i="26"/>
  <c r="N42" i="46"/>
  <c r="BE42" i="33"/>
  <c r="BE51" i="32"/>
  <c r="E54" i="27"/>
  <c r="BD33" i="38"/>
  <c r="AV33" i="38"/>
  <c r="BF33" i="38" s="1"/>
  <c r="BE32" i="32"/>
  <c r="BE51" i="38"/>
  <c r="C56" i="47"/>
  <c r="E54" i="47"/>
  <c r="E56" i="47" s="1"/>
  <c r="M54" i="47"/>
  <c r="E55" i="70"/>
  <c r="O55" i="70" s="1"/>
  <c r="M55" i="70"/>
  <c r="BC51" i="37"/>
  <c r="AV51" i="37"/>
  <c r="BF51" i="37" s="1"/>
  <c r="J42" i="61"/>
  <c r="E54" i="10"/>
  <c r="C56" i="10"/>
  <c r="C57" i="10" s="1"/>
  <c r="BA50" i="35"/>
  <c r="N51" i="68"/>
  <c r="M33" i="59"/>
  <c r="E33" i="59"/>
  <c r="O33" i="59" s="1"/>
  <c r="BE32" i="35"/>
  <c r="N51" i="48"/>
  <c r="AF33" i="35"/>
  <c r="D33" i="35"/>
  <c r="N33" i="35" s="1"/>
  <c r="N54" i="10"/>
  <c r="D56" i="10"/>
  <c r="N51" i="62"/>
  <c r="E54" i="70"/>
  <c r="M54" i="70"/>
  <c r="C56" i="70"/>
  <c r="AF54" i="37"/>
  <c r="D54" i="37"/>
  <c r="V56" i="37"/>
  <c r="N42" i="69"/>
  <c r="N42" i="52"/>
  <c r="E51" i="67"/>
  <c r="O51" i="67" s="1"/>
  <c r="L51" i="67"/>
  <c r="E54" i="7"/>
  <c r="E56" i="7" s="1"/>
  <c r="C56" i="7"/>
  <c r="C57" i="7" s="1"/>
  <c r="E51" i="61"/>
  <c r="O51" i="61" s="1"/>
  <c r="L51" i="61"/>
  <c r="E54" i="50"/>
  <c r="E56" i="50" s="1"/>
  <c r="C56" i="50"/>
  <c r="C57" i="50" s="1"/>
  <c r="M33" i="68"/>
  <c r="E33" i="68"/>
  <c r="O33" i="68" s="1"/>
  <c r="N54" i="24"/>
  <c r="J42" i="10"/>
  <c r="N42" i="70"/>
  <c r="N32" i="68"/>
  <c r="AV55" i="40"/>
  <c r="N51" i="28"/>
  <c r="N42" i="58"/>
  <c r="D56" i="34" l="1"/>
  <c r="D57" i="34" s="1"/>
  <c r="E56" i="10"/>
  <c r="W56" i="40"/>
  <c r="E51" i="8"/>
  <c r="J42" i="24"/>
  <c r="K25" i="31" s="1"/>
  <c r="J42" i="37"/>
  <c r="N42" i="24"/>
  <c r="N32" i="51"/>
  <c r="J32" i="68"/>
  <c r="W56" i="37"/>
  <c r="BA32" i="38"/>
  <c r="I50" i="38"/>
  <c r="BA50" i="38"/>
  <c r="I33" i="35"/>
  <c r="N33" i="45"/>
  <c r="N33" i="51"/>
  <c r="J33" i="45"/>
  <c r="N54" i="37"/>
  <c r="D56" i="37"/>
  <c r="C42" i="37"/>
  <c r="W42" i="37"/>
  <c r="AG42" i="37" s="1"/>
  <c r="AE42" i="37"/>
  <c r="E54" i="58"/>
  <c r="C56" i="58"/>
  <c r="M54" i="58"/>
  <c r="J42" i="6"/>
  <c r="J32" i="51"/>
  <c r="I42" i="33"/>
  <c r="O54" i="70"/>
  <c r="E56" i="70"/>
  <c r="O56" i="70" s="1"/>
  <c r="E54" i="24"/>
  <c r="N41" i="46"/>
  <c r="N41" i="26"/>
  <c r="W42" i="34"/>
  <c r="C42" i="34"/>
  <c r="AE42" i="34"/>
  <c r="M51" i="45"/>
  <c r="E51" i="45"/>
  <c r="C57" i="61"/>
  <c r="M57" i="61" s="1"/>
  <c r="M56" i="61"/>
  <c r="E42" i="47"/>
  <c r="O42" i="47" s="1"/>
  <c r="M42" i="47"/>
  <c r="N41" i="60"/>
  <c r="C33" i="32"/>
  <c r="AE33" i="32"/>
  <c r="W33" i="32"/>
  <c r="AG33" i="32" s="1"/>
  <c r="AV47" i="35"/>
  <c r="BF47" i="35" s="1"/>
  <c r="BC47" i="35"/>
  <c r="BA50" i="32"/>
  <c r="M55" i="44"/>
  <c r="E55" i="44"/>
  <c r="O55" i="44" s="1"/>
  <c r="AT57" i="34"/>
  <c r="BD57" i="34" s="1"/>
  <c r="BD56" i="34"/>
  <c r="O54" i="53"/>
  <c r="E56" i="53"/>
  <c r="O56" i="53" s="1"/>
  <c r="D56" i="40"/>
  <c r="D57" i="40" s="1"/>
  <c r="E51" i="1"/>
  <c r="E51" i="44"/>
  <c r="O51" i="44" s="1"/>
  <c r="L51" i="44"/>
  <c r="M42" i="70"/>
  <c r="E42" i="70"/>
  <c r="O42" i="70" s="1"/>
  <c r="AV42" i="34"/>
  <c r="BF42" i="34" s="1"/>
  <c r="BD42" i="34"/>
  <c r="E42" i="50"/>
  <c r="M42" i="50"/>
  <c r="I42" i="39"/>
  <c r="M51" i="42"/>
  <c r="E51" i="42"/>
  <c r="N56" i="58"/>
  <c r="D57" i="58"/>
  <c r="N57" i="58" s="1"/>
  <c r="N42" i="49"/>
  <c r="N41" i="69"/>
  <c r="I41" i="33"/>
  <c r="C52" i="5"/>
  <c r="C53" i="5" s="1"/>
  <c r="M50" i="5"/>
  <c r="M56" i="47"/>
  <c r="C57" i="47"/>
  <c r="M57" i="47" s="1"/>
  <c r="J32" i="8"/>
  <c r="N56" i="64"/>
  <c r="D57" i="64"/>
  <c r="N57" i="64" s="1"/>
  <c r="L60" i="26"/>
  <c r="B61" i="26"/>
  <c r="L61" i="26" s="1"/>
  <c r="B47" i="35"/>
  <c r="E47" i="35" s="1"/>
  <c r="W47" i="35"/>
  <c r="M50" i="28"/>
  <c r="C52" i="28"/>
  <c r="C53" i="28" s="1"/>
  <c r="E50" i="28"/>
  <c r="C51" i="35"/>
  <c r="W51" i="35"/>
  <c r="C57" i="64"/>
  <c r="M57" i="64" s="1"/>
  <c r="M56" i="64"/>
  <c r="D42" i="40"/>
  <c r="N42" i="40" s="1"/>
  <c r="AF42" i="40"/>
  <c r="I42" i="36"/>
  <c r="N42" i="57"/>
  <c r="AV51" i="32"/>
  <c r="E47" i="65"/>
  <c r="L47" i="65"/>
  <c r="AV51" i="38"/>
  <c r="M42" i="7"/>
  <c r="E42" i="7"/>
  <c r="O42" i="7" s="1"/>
  <c r="D57" i="67"/>
  <c r="N57" i="67" s="1"/>
  <c r="N56" i="67"/>
  <c r="D33" i="32"/>
  <c r="N33" i="32" s="1"/>
  <c r="AF33" i="32"/>
  <c r="D51" i="38"/>
  <c r="N51" i="38" s="1"/>
  <c r="AF51" i="38"/>
  <c r="I41" i="39"/>
  <c r="N32" i="8"/>
  <c r="M42" i="10"/>
  <c r="E42" i="10"/>
  <c r="O42" i="10" s="1"/>
  <c r="D57" i="61"/>
  <c r="N57" i="61" s="1"/>
  <c r="N56" i="61"/>
  <c r="M32" i="68"/>
  <c r="E32" i="68"/>
  <c r="O32" i="68" s="1"/>
  <c r="J42" i="46"/>
  <c r="J42" i="63"/>
  <c r="J42" i="52"/>
  <c r="E42" i="24"/>
  <c r="O42" i="24" s="1"/>
  <c r="M42" i="24"/>
  <c r="BE41" i="33"/>
  <c r="M51" i="65"/>
  <c r="E51" i="65"/>
  <c r="C57" i="67"/>
  <c r="M57" i="67" s="1"/>
  <c r="M56" i="67"/>
  <c r="E51" i="5"/>
  <c r="E56" i="61"/>
  <c r="O56" i="61" s="1"/>
  <c r="O54" i="61"/>
  <c r="D42" i="37"/>
  <c r="N42" i="37" s="1"/>
  <c r="AF42" i="37"/>
  <c r="E54" i="40"/>
  <c r="C56" i="40"/>
  <c r="C57" i="40" s="1"/>
  <c r="AE42" i="40"/>
  <c r="W42" i="40"/>
  <c r="AG42" i="40" s="1"/>
  <c r="C42" i="40"/>
  <c r="N56" i="70"/>
  <c r="D57" i="70"/>
  <c r="N57" i="70" s="1"/>
  <c r="BE41" i="36"/>
  <c r="L47" i="68"/>
  <c r="E47" i="68"/>
  <c r="O47" i="68" s="1"/>
  <c r="W50" i="38"/>
  <c r="U52" i="38"/>
  <c r="U53" i="38" s="1"/>
  <c r="C50" i="38"/>
  <c r="AE50" i="38"/>
  <c r="O54" i="64"/>
  <c r="E56" i="64"/>
  <c r="O56" i="64" s="1"/>
  <c r="D42" i="36"/>
  <c r="N42" i="36" s="1"/>
  <c r="AF42" i="36"/>
  <c r="N41" i="29"/>
  <c r="AB50" i="35"/>
  <c r="H50" i="35"/>
  <c r="J50" i="35" s="1"/>
  <c r="BD42" i="37"/>
  <c r="AV42" i="37"/>
  <c r="BF42" i="37" s="1"/>
  <c r="E54" i="44"/>
  <c r="M54" i="44"/>
  <c r="C56" i="44"/>
  <c r="M51" i="56"/>
  <c r="E51" i="56"/>
  <c r="M42" i="53"/>
  <c r="E42" i="53"/>
  <c r="O42" i="53" s="1"/>
  <c r="D32" i="32"/>
  <c r="N56" i="53"/>
  <c r="D57" i="53"/>
  <c r="N57" i="53" s="1"/>
  <c r="M42" i="44"/>
  <c r="E42" i="44"/>
  <c r="O42" i="44" s="1"/>
  <c r="N32" i="45"/>
  <c r="N42" i="23"/>
  <c r="BA42" i="36"/>
  <c r="J42" i="29"/>
  <c r="J42" i="26"/>
  <c r="AT52" i="35"/>
  <c r="AT53" i="35" s="1"/>
  <c r="BD50" i="35"/>
  <c r="N41" i="52"/>
  <c r="I32" i="38"/>
  <c r="D59" i="75"/>
  <c r="N59" i="2"/>
  <c r="I50" i="32"/>
  <c r="AF56" i="37"/>
  <c r="V57" i="37"/>
  <c r="AF57" i="37" s="1"/>
  <c r="O54" i="67"/>
  <c r="E56" i="67"/>
  <c r="O56" i="67" s="1"/>
  <c r="E42" i="27"/>
  <c r="O42" i="27" s="1"/>
  <c r="M42" i="27"/>
  <c r="N61" i="23"/>
  <c r="D62" i="23"/>
  <c r="N62" i="23" s="1"/>
  <c r="AV32" i="32"/>
  <c r="BF32" i="32" s="1"/>
  <c r="BD32" i="32"/>
  <c r="H32" i="35"/>
  <c r="BA32" i="35"/>
  <c r="O33" i="45"/>
  <c r="E33" i="56"/>
  <c r="O33" i="56" s="1"/>
  <c r="M33" i="56"/>
  <c r="L47" i="59"/>
  <c r="E47" i="59"/>
  <c r="O47" i="59" s="1"/>
  <c r="I41" i="36"/>
  <c r="N32" i="48"/>
  <c r="N56" i="44"/>
  <c r="D57" i="44"/>
  <c r="N57" i="44" s="1"/>
  <c r="D42" i="39"/>
  <c r="N42" i="39" s="1"/>
  <c r="AF42" i="39"/>
  <c r="N41" i="66"/>
  <c r="N32" i="25"/>
  <c r="J42" i="58"/>
  <c r="Z25" i="71" s="1"/>
  <c r="K25" i="71" s="1"/>
  <c r="I32" i="32"/>
  <c r="N41" i="23"/>
  <c r="N41" i="9"/>
  <c r="BA42" i="33"/>
  <c r="BA42" i="39"/>
  <c r="BD42" i="40"/>
  <c r="AV42" i="40"/>
  <c r="BF42" i="40" s="1"/>
  <c r="M33" i="35"/>
  <c r="E33" i="35"/>
  <c r="O33" i="35" s="1"/>
  <c r="AV56" i="40"/>
  <c r="BE56" i="40"/>
  <c r="AU57" i="40"/>
  <c r="BE57" i="40" s="1"/>
  <c r="D52" i="28"/>
  <c r="D53" i="28" s="1"/>
  <c r="N50" i="28"/>
  <c r="E51" i="58"/>
  <c r="O51" i="58" s="1"/>
  <c r="L51" i="58"/>
  <c r="B47" i="38"/>
  <c r="E47" i="38" s="1"/>
  <c r="W47" i="38"/>
  <c r="C32" i="35"/>
  <c r="E32" i="22"/>
  <c r="M51" i="62"/>
  <c r="E51" i="62"/>
  <c r="O51" i="62" s="1"/>
  <c r="BE56" i="34"/>
  <c r="AU57" i="34"/>
  <c r="BE57" i="34" s="1"/>
  <c r="L47" i="51"/>
  <c r="E47" i="51"/>
  <c r="N41" i="63"/>
  <c r="E47" i="45"/>
  <c r="O47" i="45" s="1"/>
  <c r="L47" i="45"/>
  <c r="U56" i="34"/>
  <c r="U57" i="34" s="1"/>
  <c r="W54" i="34"/>
  <c r="C54" i="34"/>
  <c r="E55" i="40"/>
  <c r="M50" i="8"/>
  <c r="C52" i="8"/>
  <c r="C53" i="8" s="1"/>
  <c r="E50" i="8"/>
  <c r="J32" i="28"/>
  <c r="B52" i="25"/>
  <c r="L52" i="25" s="1"/>
  <c r="E51" i="25"/>
  <c r="O51" i="25" s="1"/>
  <c r="L51" i="25"/>
  <c r="E33" i="48"/>
  <c r="D42" i="34"/>
  <c r="N42" i="34" s="1"/>
  <c r="AF42" i="34"/>
  <c r="M55" i="58"/>
  <c r="E55" i="58"/>
  <c r="O55" i="58" s="1"/>
  <c r="N61" i="29"/>
  <c r="D62" i="29"/>
  <c r="N62" i="29" s="1"/>
  <c r="L60" i="29"/>
  <c r="B61" i="29"/>
  <c r="L61" i="29" s="1"/>
  <c r="J50" i="48"/>
  <c r="E47" i="62"/>
  <c r="O47" i="62" s="1"/>
  <c r="L47" i="62"/>
  <c r="N56" i="7"/>
  <c r="D57" i="7"/>
  <c r="N57" i="7" s="1"/>
  <c r="B51" i="34"/>
  <c r="E51" i="34" s="1"/>
  <c r="W51" i="34"/>
  <c r="D51" i="35"/>
  <c r="N51" i="35" s="1"/>
  <c r="AF51" i="35"/>
  <c r="W51" i="38"/>
  <c r="C51" i="38"/>
  <c r="E51" i="38" s="1"/>
  <c r="N42" i="43"/>
  <c r="AE32" i="35"/>
  <c r="E33" i="42"/>
  <c r="AV51" i="35"/>
  <c r="M51" i="51"/>
  <c r="E51" i="51"/>
  <c r="J42" i="69"/>
  <c r="J42" i="9"/>
  <c r="J42" i="60"/>
  <c r="N32" i="5"/>
  <c r="C57" i="70"/>
  <c r="M57" i="70" s="1"/>
  <c r="M56" i="70"/>
  <c r="N51" i="1"/>
  <c r="B52" i="28"/>
  <c r="L52" i="28" s="1"/>
  <c r="L51" i="28"/>
  <c r="E51" i="28"/>
  <c r="O51" i="28" s="1"/>
  <c r="W55" i="34"/>
  <c r="C55" i="34"/>
  <c r="E55" i="34" s="1"/>
  <c r="J32" i="25"/>
  <c r="N32" i="56"/>
  <c r="W51" i="32"/>
  <c r="C51" i="32"/>
  <c r="D62" i="26"/>
  <c r="N62" i="26" s="1"/>
  <c r="N61" i="26"/>
  <c r="BE41" i="39"/>
  <c r="E47" i="48"/>
  <c r="O47" i="48" s="1"/>
  <c r="L47" i="48"/>
  <c r="AB42" i="34"/>
  <c r="H42" i="34"/>
  <c r="J42" i="34" s="1"/>
  <c r="K25" i="41" s="1"/>
  <c r="M33" i="38"/>
  <c r="E33" i="38"/>
  <c r="O33" i="38" s="1"/>
  <c r="E54" i="37"/>
  <c r="E56" i="37" s="1"/>
  <c r="C56" i="37"/>
  <c r="C57" i="37" s="1"/>
  <c r="C52" i="25"/>
  <c r="C53" i="25" s="1"/>
  <c r="E50" i="25"/>
  <c r="M50" i="25"/>
  <c r="D52" i="25"/>
  <c r="D53" i="25" s="1"/>
  <c r="N50" i="25"/>
  <c r="M42" i="58"/>
  <c r="E42" i="58"/>
  <c r="O42" i="58" s="1"/>
  <c r="N41" i="43"/>
  <c r="M33" i="22"/>
  <c r="E33" i="22"/>
  <c r="O33" i="22" s="1"/>
  <c r="AF51" i="32"/>
  <c r="D51" i="32"/>
  <c r="N51" i="32" s="1"/>
  <c r="E51" i="37"/>
  <c r="O51" i="37" s="1"/>
  <c r="L51" i="37"/>
  <c r="N41" i="6"/>
  <c r="D57" i="10"/>
  <c r="N57" i="10" s="1"/>
  <c r="N56" i="10"/>
  <c r="J42" i="66"/>
  <c r="E42" i="61"/>
  <c r="O42" i="61" s="1"/>
  <c r="M42" i="61"/>
  <c r="J32" i="45"/>
  <c r="E42" i="67"/>
  <c r="O42" i="67" s="1"/>
  <c r="M42" i="67"/>
  <c r="M51" i="68"/>
  <c r="E51" i="68"/>
  <c r="O51" i="68" s="1"/>
  <c r="M51" i="59"/>
  <c r="E51" i="59"/>
  <c r="O51" i="59" s="1"/>
  <c r="M42" i="64"/>
  <c r="E42" i="64"/>
  <c r="O42" i="64" s="1"/>
  <c r="BF54" i="34"/>
  <c r="AV56" i="34"/>
  <c r="BF56" i="34" s="1"/>
  <c r="J32" i="5"/>
  <c r="H32" i="38"/>
  <c r="M32" i="65"/>
  <c r="C57" i="53"/>
  <c r="M57" i="53" s="1"/>
  <c r="M56" i="53"/>
  <c r="AB50" i="38"/>
  <c r="H50" i="38"/>
  <c r="J50" i="38" s="1"/>
  <c r="J32" i="62"/>
  <c r="J32" i="65"/>
  <c r="AT52" i="38"/>
  <c r="AT53" i="38" s="1"/>
  <c r="BD50" i="38"/>
  <c r="AU57" i="37"/>
  <c r="BE57" i="37" s="1"/>
  <c r="BE56" i="37"/>
  <c r="J42" i="50"/>
  <c r="Z25" i="54" s="1"/>
  <c r="K25" i="54" s="1"/>
  <c r="E51" i="48"/>
  <c r="N42" i="3"/>
  <c r="J33" i="65" l="1"/>
  <c r="AG25" i="71" s="1"/>
  <c r="BA33" i="38"/>
  <c r="J33" i="59"/>
  <c r="AB32" i="38"/>
  <c r="J32" i="38"/>
  <c r="I33" i="38"/>
  <c r="J33" i="5"/>
  <c r="C51" i="73"/>
  <c r="J33" i="28"/>
  <c r="BA33" i="35"/>
  <c r="D42" i="76"/>
  <c r="J33" i="51"/>
  <c r="O33" i="51" s="1"/>
  <c r="M33" i="51"/>
  <c r="J33" i="25"/>
  <c r="J50" i="42"/>
  <c r="J33" i="62"/>
  <c r="J33" i="68"/>
  <c r="J33" i="8"/>
  <c r="H33" i="35"/>
  <c r="J33" i="35" s="1"/>
  <c r="AB33" i="35"/>
  <c r="H33" i="38"/>
  <c r="J33" i="38" s="1"/>
  <c r="AB33" i="38"/>
  <c r="BA33" i="32"/>
  <c r="I33" i="32"/>
  <c r="M42" i="66"/>
  <c r="E42" i="66"/>
  <c r="O42" i="66" s="1"/>
  <c r="I32" i="35"/>
  <c r="J32" i="35" s="1"/>
  <c r="AB32" i="35"/>
  <c r="E32" i="25"/>
  <c r="O32" i="25" s="1"/>
  <c r="M32" i="25"/>
  <c r="E47" i="1"/>
  <c r="AB42" i="36"/>
  <c r="H42" i="36"/>
  <c r="J42" i="36" s="1"/>
  <c r="BD32" i="35"/>
  <c r="AV32" i="35"/>
  <c r="BF32" i="35" s="1"/>
  <c r="E47" i="56"/>
  <c r="L47" i="56"/>
  <c r="C52" i="45"/>
  <c r="M50" i="45"/>
  <c r="E50" i="45"/>
  <c r="L47" i="42"/>
  <c r="E47" i="42"/>
  <c r="C52" i="38"/>
  <c r="C53" i="38" s="1"/>
  <c r="M50" i="38"/>
  <c r="AF42" i="33"/>
  <c r="D42" i="33"/>
  <c r="N42" i="33" s="1"/>
  <c r="E42" i="63"/>
  <c r="O42" i="63" s="1"/>
  <c r="M42" i="63"/>
  <c r="C42" i="39"/>
  <c r="W42" i="39"/>
  <c r="AE42" i="39"/>
  <c r="L51" i="3"/>
  <c r="B51" i="76"/>
  <c r="E51" i="76" s="1"/>
  <c r="E51" i="3"/>
  <c r="O51" i="3" s="1"/>
  <c r="J50" i="56"/>
  <c r="D52" i="56"/>
  <c r="N50" i="56"/>
  <c r="M50" i="42"/>
  <c r="C52" i="42"/>
  <c r="E50" i="42"/>
  <c r="E32" i="28"/>
  <c r="N32" i="28"/>
  <c r="M42" i="60"/>
  <c r="E42" i="60"/>
  <c r="O42" i="60" s="1"/>
  <c r="M32" i="35"/>
  <c r="D32" i="38"/>
  <c r="N32" i="38" s="1"/>
  <c r="AF32" i="38"/>
  <c r="C42" i="36"/>
  <c r="W42" i="36"/>
  <c r="AE42" i="36"/>
  <c r="C52" i="68"/>
  <c r="M50" i="68"/>
  <c r="E50" i="68"/>
  <c r="J32" i="48"/>
  <c r="E42" i="29"/>
  <c r="O42" i="29" s="1"/>
  <c r="M42" i="29"/>
  <c r="O54" i="44"/>
  <c r="E56" i="44"/>
  <c r="O56" i="44" s="1"/>
  <c r="O51" i="65"/>
  <c r="J32" i="42"/>
  <c r="I42" i="76"/>
  <c r="V52" i="38"/>
  <c r="AF50" i="38"/>
  <c r="D50" i="38"/>
  <c r="E50" i="38" s="1"/>
  <c r="M50" i="22"/>
  <c r="J50" i="22"/>
  <c r="BD50" i="32"/>
  <c r="AV50" i="32"/>
  <c r="AT52" i="32"/>
  <c r="AT53" i="32" s="1"/>
  <c r="E51" i="22"/>
  <c r="B51" i="73"/>
  <c r="L51" i="22"/>
  <c r="B52" i="22"/>
  <c r="L52" i="22" s="1"/>
  <c r="E32" i="59"/>
  <c r="M32" i="59"/>
  <c r="AV42" i="39"/>
  <c r="BD42" i="39"/>
  <c r="C54" i="76"/>
  <c r="M54" i="3"/>
  <c r="C56" i="3"/>
  <c r="N32" i="22"/>
  <c r="C50" i="35"/>
  <c r="AE50" i="35"/>
  <c r="U52" i="35"/>
  <c r="U53" i="35" s="1"/>
  <c r="W50" i="35"/>
  <c r="W52" i="38"/>
  <c r="AG50" i="38"/>
  <c r="E32" i="51"/>
  <c r="O32" i="51" s="1"/>
  <c r="M32" i="51"/>
  <c r="O51" i="42"/>
  <c r="M32" i="5"/>
  <c r="E32" i="5"/>
  <c r="O32" i="5" s="1"/>
  <c r="C57" i="58"/>
  <c r="M57" i="58" s="1"/>
  <c r="M56" i="58"/>
  <c r="M50" i="62"/>
  <c r="C52" i="62"/>
  <c r="E50" i="62"/>
  <c r="N50" i="42"/>
  <c r="D52" i="42"/>
  <c r="E52" i="25"/>
  <c r="O50" i="25"/>
  <c r="E51" i="32"/>
  <c r="E42" i="9"/>
  <c r="O42" i="9" s="1"/>
  <c r="M42" i="9"/>
  <c r="M42" i="69"/>
  <c r="E42" i="69"/>
  <c r="O42" i="69" s="1"/>
  <c r="W47" i="32"/>
  <c r="B47" i="32"/>
  <c r="E47" i="32" s="1"/>
  <c r="J32" i="56"/>
  <c r="AV50" i="38"/>
  <c r="BE50" i="38"/>
  <c r="AU52" i="38"/>
  <c r="O47" i="51"/>
  <c r="N50" i="5"/>
  <c r="D52" i="5"/>
  <c r="BF42" i="39"/>
  <c r="C33" i="73"/>
  <c r="M33" i="1"/>
  <c r="E33" i="1"/>
  <c r="O33" i="1" s="1"/>
  <c r="E32" i="1"/>
  <c r="M32" i="1"/>
  <c r="E56" i="40"/>
  <c r="E42" i="46"/>
  <c r="O42" i="46" s="1"/>
  <c r="M42" i="46"/>
  <c r="E32" i="48"/>
  <c r="M32" i="48"/>
  <c r="D52" i="65"/>
  <c r="N50" i="65"/>
  <c r="I32" i="73"/>
  <c r="E32" i="65"/>
  <c r="O32" i="65" s="1"/>
  <c r="N32" i="65"/>
  <c r="M42" i="6"/>
  <c r="E42" i="6"/>
  <c r="O42" i="6" s="1"/>
  <c r="E56" i="58"/>
  <c r="O56" i="58" s="1"/>
  <c r="O54" i="58"/>
  <c r="D52" i="62"/>
  <c r="N50" i="62"/>
  <c r="E50" i="51"/>
  <c r="M50" i="51"/>
  <c r="C52" i="51"/>
  <c r="D33" i="73"/>
  <c r="N33" i="1"/>
  <c r="N32" i="59"/>
  <c r="E32" i="56"/>
  <c r="O51" i="51"/>
  <c r="D52" i="48"/>
  <c r="D53" i="48" s="1"/>
  <c r="N50" i="48"/>
  <c r="O32" i="28"/>
  <c r="C52" i="59"/>
  <c r="M50" i="59"/>
  <c r="E50" i="59"/>
  <c r="BE50" i="32"/>
  <c r="AU52" i="32"/>
  <c r="D52" i="8"/>
  <c r="N50" i="8"/>
  <c r="D41" i="33"/>
  <c r="N41" i="33" s="1"/>
  <c r="AF41" i="33"/>
  <c r="AF32" i="32"/>
  <c r="M32" i="45"/>
  <c r="E32" i="45"/>
  <c r="O32" i="45" s="1"/>
  <c r="M50" i="65"/>
  <c r="C52" i="65"/>
  <c r="E50" i="65"/>
  <c r="M33" i="32"/>
  <c r="E33" i="32"/>
  <c r="O33" i="32" s="1"/>
  <c r="M42" i="34"/>
  <c r="E42" i="34"/>
  <c r="O42" i="34" s="1"/>
  <c r="E54" i="3"/>
  <c r="M55" i="3"/>
  <c r="E55" i="3"/>
  <c r="O55" i="3" s="1"/>
  <c r="J42" i="49"/>
  <c r="M32" i="62"/>
  <c r="E32" i="62"/>
  <c r="O32" i="62" s="1"/>
  <c r="D51" i="73"/>
  <c r="W32" i="35"/>
  <c r="D32" i="35"/>
  <c r="N32" i="35" s="1"/>
  <c r="AF32" i="35"/>
  <c r="O50" i="8"/>
  <c r="E52" i="8"/>
  <c r="E54" i="34"/>
  <c r="E56" i="34" s="1"/>
  <c r="C56" i="34"/>
  <c r="C57" i="34" s="1"/>
  <c r="L60" i="23"/>
  <c r="B61" i="23"/>
  <c r="L61" i="23" s="1"/>
  <c r="B60" i="75"/>
  <c r="J32" i="59"/>
  <c r="AV42" i="36"/>
  <c r="BF42" i="36" s="1"/>
  <c r="BD42" i="36"/>
  <c r="D41" i="39"/>
  <c r="N41" i="39" s="1"/>
  <c r="AF41" i="39"/>
  <c r="N32" i="32"/>
  <c r="N50" i="22"/>
  <c r="D52" i="22"/>
  <c r="O51" i="56"/>
  <c r="M32" i="22"/>
  <c r="O47" i="65"/>
  <c r="E51" i="35"/>
  <c r="E50" i="5"/>
  <c r="O42" i="50"/>
  <c r="N41" i="57"/>
  <c r="AG42" i="34"/>
  <c r="E42" i="3"/>
  <c r="O42" i="3" s="1"/>
  <c r="M42" i="3"/>
  <c r="C42" i="76"/>
  <c r="J42" i="23"/>
  <c r="N41" i="49"/>
  <c r="N50" i="59"/>
  <c r="D52" i="59"/>
  <c r="AV32" i="38"/>
  <c r="BF32" i="38" s="1"/>
  <c r="BD32" i="38"/>
  <c r="C52" i="22"/>
  <c r="C53" i="22" s="1"/>
  <c r="E50" i="22"/>
  <c r="W56" i="34"/>
  <c r="D41" i="36"/>
  <c r="N41" i="36" s="1"/>
  <c r="AF41" i="36"/>
  <c r="D52" i="45"/>
  <c r="D53" i="45" s="1"/>
  <c r="N50" i="45"/>
  <c r="C32" i="32"/>
  <c r="W32" i="32"/>
  <c r="AE32" i="32"/>
  <c r="E42" i="26"/>
  <c r="O42" i="26" s="1"/>
  <c r="M42" i="26"/>
  <c r="E52" i="28"/>
  <c r="O50" i="28"/>
  <c r="J42" i="57"/>
  <c r="M42" i="37"/>
  <c r="E42" i="37"/>
  <c r="O42" i="37" s="1"/>
  <c r="AB50" i="32"/>
  <c r="H50" i="32"/>
  <c r="J50" i="32" s="1"/>
  <c r="W50" i="32"/>
  <c r="C50" i="32"/>
  <c r="AE50" i="32"/>
  <c r="U52" i="32"/>
  <c r="U53" i="32" s="1"/>
  <c r="N50" i="68"/>
  <c r="D52" i="68"/>
  <c r="N50" i="51"/>
  <c r="D52" i="51"/>
  <c r="C52" i="48"/>
  <c r="C53" i="48" s="1"/>
  <c r="E50" i="48"/>
  <c r="M50" i="48"/>
  <c r="E32" i="42"/>
  <c r="AV42" i="33"/>
  <c r="BF42" i="33" s="1"/>
  <c r="BD42" i="33"/>
  <c r="AV50" i="35"/>
  <c r="BE50" i="35"/>
  <c r="AU52" i="35"/>
  <c r="N55" i="3"/>
  <c r="M56" i="44"/>
  <c r="C57" i="44"/>
  <c r="M57" i="44" s="1"/>
  <c r="M42" i="40"/>
  <c r="E42" i="40"/>
  <c r="O42" i="40" s="1"/>
  <c r="C52" i="56"/>
  <c r="M50" i="56"/>
  <c r="E50" i="56"/>
  <c r="E32" i="8"/>
  <c r="O32" i="8" s="1"/>
  <c r="M32" i="8"/>
  <c r="E42" i="52"/>
  <c r="O42" i="52" s="1"/>
  <c r="M42" i="52"/>
  <c r="AB42" i="39"/>
  <c r="H42" i="39"/>
  <c r="J42" i="39" s="1"/>
  <c r="E42" i="30"/>
  <c r="O42" i="30" s="1"/>
  <c r="N42" i="30"/>
  <c r="V52" i="35"/>
  <c r="AF50" i="35"/>
  <c r="D50" i="35"/>
  <c r="W32" i="38"/>
  <c r="AG32" i="38" s="1"/>
  <c r="C32" i="38"/>
  <c r="AE32" i="38"/>
  <c r="J42" i="43"/>
  <c r="D57" i="37"/>
  <c r="N57" i="37" s="1"/>
  <c r="N56" i="37"/>
  <c r="D50" i="32"/>
  <c r="V52" i="32"/>
  <c r="V53" i="32" s="1"/>
  <c r="AF50" i="32"/>
  <c r="J41" i="69"/>
  <c r="O32" i="42" l="1"/>
  <c r="J33" i="22"/>
  <c r="N32" i="1"/>
  <c r="N42" i="76"/>
  <c r="M32" i="42"/>
  <c r="J33" i="56"/>
  <c r="T25" i="71" s="1"/>
  <c r="E25" i="71" s="1"/>
  <c r="M32" i="56"/>
  <c r="O32" i="56"/>
  <c r="M33" i="42"/>
  <c r="J33" i="42"/>
  <c r="O33" i="42" s="1"/>
  <c r="AG25" i="54"/>
  <c r="AB33" i="32"/>
  <c r="H33" i="32"/>
  <c r="AG42" i="36"/>
  <c r="N33" i="48"/>
  <c r="M33" i="48"/>
  <c r="AD11" i="40"/>
  <c r="W11" i="40"/>
  <c r="AG11" i="40" s="1"/>
  <c r="O50" i="38"/>
  <c r="E52" i="38"/>
  <c r="E56" i="3"/>
  <c r="O56" i="3" s="1"/>
  <c r="O54" i="3"/>
  <c r="AV11" i="37"/>
  <c r="BF11" i="37" s="1"/>
  <c r="BC11" i="37"/>
  <c r="B52" i="7"/>
  <c r="B57" i="7" s="1"/>
  <c r="E50" i="7"/>
  <c r="AS52" i="40"/>
  <c r="AS57" i="40" s="1"/>
  <c r="AV50" i="40"/>
  <c r="E59" i="66"/>
  <c r="M59" i="66"/>
  <c r="M32" i="38"/>
  <c r="E32" i="38"/>
  <c r="O32" i="38" s="1"/>
  <c r="I50" i="73"/>
  <c r="M52" i="56"/>
  <c r="C53" i="56"/>
  <c r="M53" i="56" s="1"/>
  <c r="D53" i="51"/>
  <c r="N53" i="51" s="1"/>
  <c r="N52" i="51"/>
  <c r="E52" i="22"/>
  <c r="BA41" i="33"/>
  <c r="E52" i="5"/>
  <c r="O50" i="5"/>
  <c r="AV59" i="33"/>
  <c r="L12" i="67"/>
  <c r="E12" i="67"/>
  <c r="O12" i="67" s="1"/>
  <c r="E59" i="52"/>
  <c r="AK47" i="54" s="1"/>
  <c r="M59" i="52"/>
  <c r="AE42" i="33"/>
  <c r="W42" i="33"/>
  <c r="C42" i="33"/>
  <c r="C53" i="51"/>
  <c r="M53" i="51" s="1"/>
  <c r="M52" i="51"/>
  <c r="N52" i="65"/>
  <c r="D53" i="65"/>
  <c r="N53" i="65" s="1"/>
  <c r="M60" i="29"/>
  <c r="E60" i="29"/>
  <c r="O60" i="29" s="1"/>
  <c r="O50" i="62"/>
  <c r="E52" i="62"/>
  <c r="O52" i="62" s="1"/>
  <c r="AD18" i="35"/>
  <c r="W18" i="35"/>
  <c r="AG18" i="35" s="1"/>
  <c r="B18" i="35"/>
  <c r="W52" i="35"/>
  <c r="AG50" i="35"/>
  <c r="M52" i="68"/>
  <c r="C53" i="68"/>
  <c r="M53" i="68" s="1"/>
  <c r="O47" i="42"/>
  <c r="E32" i="32"/>
  <c r="E50" i="64"/>
  <c r="B52" i="64"/>
  <c r="B57" i="64" s="1"/>
  <c r="E50" i="35"/>
  <c r="N50" i="35"/>
  <c r="D52" i="35"/>
  <c r="N52" i="68"/>
  <c r="D53" i="68"/>
  <c r="N53" i="68" s="1"/>
  <c r="M50" i="32"/>
  <c r="C52" i="32"/>
  <c r="C53" i="32" s="1"/>
  <c r="E50" i="32"/>
  <c r="J41" i="60"/>
  <c r="J41" i="46"/>
  <c r="B14" i="53"/>
  <c r="E10" i="53"/>
  <c r="L10" i="53"/>
  <c r="BC18" i="38"/>
  <c r="AV18" i="38"/>
  <c r="BF18" i="38" s="1"/>
  <c r="D32" i="73"/>
  <c r="N32" i="73" s="1"/>
  <c r="E52" i="59"/>
  <c r="O52" i="59" s="1"/>
  <c r="O50" i="59"/>
  <c r="H42" i="76"/>
  <c r="J42" i="76" s="1"/>
  <c r="J42" i="3"/>
  <c r="K25" i="11" s="1"/>
  <c r="K25" i="72" s="1"/>
  <c r="D53" i="62"/>
  <c r="N53" i="62" s="1"/>
  <c r="N52" i="62"/>
  <c r="D53" i="5"/>
  <c r="N53" i="5" s="1"/>
  <c r="N52" i="5"/>
  <c r="AS52" i="34"/>
  <c r="AS57" i="34" s="1"/>
  <c r="BC50" i="34"/>
  <c r="AV50" i="34"/>
  <c r="M52" i="62"/>
  <c r="C53" i="62"/>
  <c r="M53" i="62" s="1"/>
  <c r="AV52" i="32"/>
  <c r="BF50" i="32"/>
  <c r="V53" i="38"/>
  <c r="AF53" i="38" s="1"/>
  <c r="AF52" i="38"/>
  <c r="O32" i="48"/>
  <c r="J33" i="1"/>
  <c r="AV52" i="35"/>
  <c r="BF50" i="35"/>
  <c r="N42" i="2"/>
  <c r="D42" i="75"/>
  <c r="AG50" i="32"/>
  <c r="W52" i="32"/>
  <c r="L12" i="53"/>
  <c r="E12" i="53"/>
  <c r="O12" i="53" s="1"/>
  <c r="E50" i="61"/>
  <c r="L50" i="61"/>
  <c r="B52" i="61"/>
  <c r="AS52" i="37"/>
  <c r="BC50" i="37"/>
  <c r="AV50" i="37"/>
  <c r="W10" i="40"/>
  <c r="W14" i="40" s="1"/>
  <c r="W32" i="40" s="1"/>
  <c r="W46" i="40" s="1"/>
  <c r="W59" i="40" s="1"/>
  <c r="B10" i="40"/>
  <c r="T14" i="40"/>
  <c r="T32" i="40" s="1"/>
  <c r="T46" i="40" s="1"/>
  <c r="T59" i="40" s="1"/>
  <c r="O50" i="51"/>
  <c r="E52" i="51"/>
  <c r="O52" i="51" s="1"/>
  <c r="C32" i="73"/>
  <c r="E33" i="73"/>
  <c r="W12" i="40"/>
  <c r="E50" i="53"/>
  <c r="B52" i="53"/>
  <c r="L50" i="53"/>
  <c r="O32" i="59"/>
  <c r="B52" i="73"/>
  <c r="L52" i="73" s="1"/>
  <c r="L51" i="73"/>
  <c r="E51" i="73"/>
  <c r="E50" i="10"/>
  <c r="B52" i="10"/>
  <c r="B57" i="10" s="1"/>
  <c r="J41" i="49"/>
  <c r="J41" i="52"/>
  <c r="AJ25" i="54" s="1"/>
  <c r="B11" i="40"/>
  <c r="B61" i="75"/>
  <c r="L61" i="75" s="1"/>
  <c r="L60" i="75"/>
  <c r="N50" i="32"/>
  <c r="D52" i="32"/>
  <c r="D53" i="32" s="1"/>
  <c r="V53" i="35"/>
  <c r="AF53" i="35" s="1"/>
  <c r="AF52" i="35"/>
  <c r="J41" i="6"/>
  <c r="AV59" i="36"/>
  <c r="BD59" i="36"/>
  <c r="AV10" i="40"/>
  <c r="AV14" i="40" s="1"/>
  <c r="AV32" i="40" s="1"/>
  <c r="AV46" i="40" s="1"/>
  <c r="AV59" i="40" s="1"/>
  <c r="AS14" i="40"/>
  <c r="AS32" i="40" s="1"/>
  <c r="AS46" i="40" s="1"/>
  <c r="AS59" i="40" s="1"/>
  <c r="E42" i="49"/>
  <c r="O42" i="49" s="1"/>
  <c r="M42" i="49"/>
  <c r="N52" i="22"/>
  <c r="D53" i="22"/>
  <c r="N53" i="22" s="1"/>
  <c r="B14" i="44"/>
  <c r="L10" i="44"/>
  <c r="E10" i="44"/>
  <c r="I42" i="75"/>
  <c r="O50" i="65"/>
  <c r="E52" i="65"/>
  <c r="O52" i="65" s="1"/>
  <c r="AK47" i="71"/>
  <c r="AU53" i="32"/>
  <c r="BE53" i="32" s="1"/>
  <c r="BE52" i="32"/>
  <c r="M52" i="59"/>
  <c r="C53" i="59"/>
  <c r="M53" i="59" s="1"/>
  <c r="E59" i="49"/>
  <c r="D53" i="42"/>
  <c r="N53" i="42" s="1"/>
  <c r="N52" i="42"/>
  <c r="J41" i="29"/>
  <c r="C52" i="35"/>
  <c r="C53" i="35" s="1"/>
  <c r="M50" i="35"/>
  <c r="O51" i="22"/>
  <c r="M60" i="26"/>
  <c r="E60" i="26"/>
  <c r="O60" i="26" s="1"/>
  <c r="C59" i="39"/>
  <c r="AE59" i="39"/>
  <c r="W59" i="39"/>
  <c r="M42" i="57"/>
  <c r="E42" i="57"/>
  <c r="O42" i="57" s="1"/>
  <c r="BE52" i="35"/>
  <c r="AU53" i="35"/>
  <c r="BE53" i="35" s="1"/>
  <c r="E52" i="48"/>
  <c r="O50" i="48"/>
  <c r="E42" i="43"/>
  <c r="M42" i="43"/>
  <c r="H42" i="33"/>
  <c r="J42" i="33" s="1"/>
  <c r="AB42" i="33"/>
  <c r="M52" i="65"/>
  <c r="C53" i="65"/>
  <c r="M53" i="65" s="1"/>
  <c r="AV18" i="35"/>
  <c r="BF18" i="35" s="1"/>
  <c r="BC18" i="35"/>
  <c r="E59" i="46"/>
  <c r="M59" i="46"/>
  <c r="AU53" i="38"/>
  <c r="BE53" i="38" s="1"/>
  <c r="BE52" i="38"/>
  <c r="L18" i="51"/>
  <c r="E18" i="51"/>
  <c r="O18" i="51" s="1"/>
  <c r="O50" i="22"/>
  <c r="E42" i="36"/>
  <c r="M42" i="36"/>
  <c r="N52" i="56"/>
  <c r="D53" i="56"/>
  <c r="N53" i="56" s="1"/>
  <c r="O47" i="56"/>
  <c r="B47" i="73"/>
  <c r="E47" i="73" s="1"/>
  <c r="J32" i="1"/>
  <c r="E25" i="11" s="1"/>
  <c r="L50" i="70"/>
  <c r="B52" i="70"/>
  <c r="E50" i="70"/>
  <c r="BA41" i="36"/>
  <c r="L18" i="8"/>
  <c r="E18" i="8"/>
  <c r="O18" i="8" s="1"/>
  <c r="E59" i="9"/>
  <c r="O50" i="45"/>
  <c r="E52" i="45"/>
  <c r="L18" i="45"/>
  <c r="E18" i="45"/>
  <c r="O18" i="45" s="1"/>
  <c r="J41" i="66"/>
  <c r="AJ25" i="71" s="1"/>
  <c r="B52" i="30"/>
  <c r="E50" i="30"/>
  <c r="D53" i="8"/>
  <c r="N53" i="8" s="1"/>
  <c r="N52" i="8"/>
  <c r="E50" i="47"/>
  <c r="L50" i="47"/>
  <c r="B52" i="47"/>
  <c r="B52" i="67"/>
  <c r="E50" i="67"/>
  <c r="L50" i="67"/>
  <c r="E50" i="27"/>
  <c r="B52" i="27"/>
  <c r="E59" i="69"/>
  <c r="M59" i="69"/>
  <c r="N52" i="59"/>
  <c r="D53" i="59"/>
  <c r="N53" i="59" s="1"/>
  <c r="L18" i="65"/>
  <c r="E18" i="65"/>
  <c r="O18" i="65" s="1"/>
  <c r="J41" i="26"/>
  <c r="E42" i="76"/>
  <c r="M42" i="76"/>
  <c r="E59" i="29"/>
  <c r="C61" i="29"/>
  <c r="C62" i="29" s="1"/>
  <c r="L50" i="50"/>
  <c r="E50" i="50"/>
  <c r="B52" i="50"/>
  <c r="C61" i="26"/>
  <c r="M59" i="26"/>
  <c r="E59" i="26"/>
  <c r="AV52" i="38"/>
  <c r="BF50" i="38"/>
  <c r="B50" i="40"/>
  <c r="T52" i="40"/>
  <c r="T57" i="40" s="1"/>
  <c r="W50" i="40"/>
  <c r="AS14" i="37"/>
  <c r="AV10" i="37"/>
  <c r="BC10" i="37"/>
  <c r="J32" i="22"/>
  <c r="M56" i="3"/>
  <c r="C57" i="3"/>
  <c r="M57" i="3" s="1"/>
  <c r="W59" i="36"/>
  <c r="C59" i="36"/>
  <c r="M59" i="63"/>
  <c r="E59" i="63"/>
  <c r="O50" i="68"/>
  <c r="E52" i="68"/>
  <c r="O52" i="68" s="1"/>
  <c r="E32" i="35"/>
  <c r="O32" i="35" s="1"/>
  <c r="E52" i="42"/>
  <c r="O52" i="42" s="1"/>
  <c r="O50" i="42"/>
  <c r="AV59" i="39"/>
  <c r="BD59" i="39"/>
  <c r="AG42" i="39"/>
  <c r="AG32" i="35"/>
  <c r="O50" i="56"/>
  <c r="E52" i="56"/>
  <c r="O52" i="56" s="1"/>
  <c r="O42" i="43"/>
  <c r="J41" i="63"/>
  <c r="E42" i="23"/>
  <c r="O42" i="23" s="1"/>
  <c r="M42" i="23"/>
  <c r="AS61" i="37"/>
  <c r="M59" i="60"/>
  <c r="E59" i="60"/>
  <c r="L18" i="5"/>
  <c r="E18" i="5"/>
  <c r="O18" i="5" s="1"/>
  <c r="J41" i="9"/>
  <c r="B61" i="53"/>
  <c r="N54" i="3"/>
  <c r="D54" i="76"/>
  <c r="D56" i="3"/>
  <c r="I41" i="75"/>
  <c r="E18" i="25"/>
  <c r="O18" i="25" s="1"/>
  <c r="L18" i="25"/>
  <c r="AV18" i="32"/>
  <c r="BF18" i="32" s="1"/>
  <c r="BC18" i="32"/>
  <c r="N50" i="38"/>
  <c r="D52" i="38"/>
  <c r="M52" i="42"/>
  <c r="C53" i="42"/>
  <c r="M53" i="42" s="1"/>
  <c r="BA41" i="39"/>
  <c r="T52" i="37"/>
  <c r="T57" i="37" s="1"/>
  <c r="B50" i="37"/>
  <c r="W50" i="37"/>
  <c r="E42" i="39"/>
  <c r="O42" i="39" s="1"/>
  <c r="M42" i="39"/>
  <c r="AB32" i="32"/>
  <c r="AG32" i="32" s="1"/>
  <c r="H32" i="32"/>
  <c r="J32" i="32" s="1"/>
  <c r="M52" i="45"/>
  <c r="C53" i="45"/>
  <c r="M53" i="45" s="1"/>
  <c r="O42" i="36"/>
  <c r="E59" i="6"/>
  <c r="M59" i="6"/>
  <c r="E61" i="29" l="1"/>
  <c r="H33" i="73"/>
  <c r="J33" i="32"/>
  <c r="E25" i="41" s="1"/>
  <c r="I33" i="73"/>
  <c r="N33" i="73" s="1"/>
  <c r="J33" i="48"/>
  <c r="E11" i="44"/>
  <c r="O11" i="44" s="1"/>
  <c r="L11" i="44"/>
  <c r="B61" i="44"/>
  <c r="E11" i="40"/>
  <c r="O11" i="40" s="1"/>
  <c r="L11" i="40"/>
  <c r="AV10" i="38"/>
  <c r="AV14" i="38" s="1"/>
  <c r="AS14" i="38"/>
  <c r="AS17" i="38" s="1"/>
  <c r="E13" i="30"/>
  <c r="E13" i="50"/>
  <c r="O13" i="50" s="1"/>
  <c r="L13" i="50"/>
  <c r="T61" i="34"/>
  <c r="N56" i="3"/>
  <c r="D57" i="3"/>
  <c r="N57" i="3" s="1"/>
  <c r="BC12" i="37"/>
  <c r="AV12" i="37"/>
  <c r="BF12" i="37" s="1"/>
  <c r="B14" i="70"/>
  <c r="L10" i="70"/>
  <c r="E10" i="70"/>
  <c r="B61" i="70"/>
  <c r="L13" i="61"/>
  <c r="E13" i="61"/>
  <c r="O13" i="61" s="1"/>
  <c r="O59" i="26"/>
  <c r="E61" i="26"/>
  <c r="O61" i="26" s="1"/>
  <c r="O59" i="69"/>
  <c r="E13" i="7"/>
  <c r="M59" i="43"/>
  <c r="E59" i="43"/>
  <c r="B14" i="64"/>
  <c r="L10" i="64"/>
  <c r="E10" i="64"/>
  <c r="B61" i="64"/>
  <c r="L18" i="62"/>
  <c r="E18" i="62"/>
  <c r="O18" i="62" s="1"/>
  <c r="B12" i="37"/>
  <c r="W12" i="37"/>
  <c r="W12" i="34"/>
  <c r="E14" i="44"/>
  <c r="O10" i="44"/>
  <c r="B13" i="40"/>
  <c r="W13" i="40"/>
  <c r="E13" i="53"/>
  <c r="O13" i="53" s="1"/>
  <c r="L13" i="53"/>
  <c r="E18" i="48"/>
  <c r="O18" i="48" s="1"/>
  <c r="L18" i="48"/>
  <c r="E50" i="24"/>
  <c r="B52" i="24"/>
  <c r="L50" i="24"/>
  <c r="E52" i="53"/>
  <c r="O50" i="53"/>
  <c r="AL47" i="54"/>
  <c r="AV52" i="34"/>
  <c r="AV57" i="34" s="1"/>
  <c r="BF50" i="34"/>
  <c r="M32" i="32"/>
  <c r="E50" i="44"/>
  <c r="L50" i="44"/>
  <c r="B52" i="44"/>
  <c r="W55" i="39"/>
  <c r="B55" i="39"/>
  <c r="T52" i="34"/>
  <c r="T57" i="34" s="1"/>
  <c r="B50" i="34"/>
  <c r="W50" i="34"/>
  <c r="E52" i="10"/>
  <c r="E57" i="10" s="1"/>
  <c r="L18" i="59"/>
  <c r="E18" i="59"/>
  <c r="O18" i="59" s="1"/>
  <c r="L18" i="56"/>
  <c r="E18" i="56"/>
  <c r="O18" i="56" s="1"/>
  <c r="W52" i="37"/>
  <c r="W57" i="37" s="1"/>
  <c r="T14" i="34"/>
  <c r="T32" i="34" s="1"/>
  <c r="T46" i="34" s="1"/>
  <c r="T59" i="34" s="1"/>
  <c r="W10" i="34"/>
  <c r="W14" i="34" s="1"/>
  <c r="W32" i="34" s="1"/>
  <c r="W46" i="34" s="1"/>
  <c r="W59" i="34" s="1"/>
  <c r="E54" i="76"/>
  <c r="L11" i="67"/>
  <c r="E11" i="67"/>
  <c r="O11" i="67" s="1"/>
  <c r="AB41" i="36"/>
  <c r="H41" i="36"/>
  <c r="J41" i="36" s="1"/>
  <c r="O32" i="22"/>
  <c r="E25" i="31"/>
  <c r="AV14" i="37"/>
  <c r="BF10" i="37"/>
  <c r="E10" i="7"/>
  <c r="E14" i="7" s="1"/>
  <c r="E32" i="7" s="1"/>
  <c r="E46" i="7" s="1"/>
  <c r="E59" i="7" s="1"/>
  <c r="B14" i="7"/>
  <c r="B32" i="7" s="1"/>
  <c r="B46" i="7" s="1"/>
  <c r="B59" i="7" s="1"/>
  <c r="E10" i="27"/>
  <c r="E14" i="27" s="1"/>
  <c r="E32" i="27" s="1"/>
  <c r="E46" i="27" s="1"/>
  <c r="E59" i="27" s="1"/>
  <c r="B14" i="27"/>
  <c r="B32" i="27" s="1"/>
  <c r="B46" i="27" s="1"/>
  <c r="B59" i="27" s="1"/>
  <c r="B61" i="27"/>
  <c r="AV55" i="39"/>
  <c r="L13" i="70"/>
  <c r="E13" i="70"/>
  <c r="O13" i="70" s="1"/>
  <c r="L11" i="27"/>
  <c r="E11" i="27"/>
  <c r="O11" i="27" s="1"/>
  <c r="M60" i="23"/>
  <c r="E60" i="23"/>
  <c r="B18" i="32"/>
  <c r="AD18" i="32"/>
  <c r="W18" i="32"/>
  <c r="AG18" i="32" s="1"/>
  <c r="E59" i="39"/>
  <c r="M59" i="39"/>
  <c r="O32" i="1"/>
  <c r="AL47" i="71"/>
  <c r="L55" i="23"/>
  <c r="E55" i="23"/>
  <c r="B57" i="23"/>
  <c r="E52" i="61"/>
  <c r="O50" i="61"/>
  <c r="N42" i="75"/>
  <c r="L18" i="28"/>
  <c r="E18" i="28"/>
  <c r="O18" i="28" s="1"/>
  <c r="N52" i="35"/>
  <c r="D53" i="35"/>
  <c r="N53" i="35" s="1"/>
  <c r="O32" i="32"/>
  <c r="L55" i="29"/>
  <c r="B57" i="29"/>
  <c r="E55" i="29"/>
  <c r="E12" i="50"/>
  <c r="O12" i="50" s="1"/>
  <c r="L12" i="50"/>
  <c r="E50" i="58"/>
  <c r="B52" i="58"/>
  <c r="L50" i="58"/>
  <c r="O59" i="6"/>
  <c r="E50" i="37"/>
  <c r="B52" i="37"/>
  <c r="B57" i="37" s="1"/>
  <c r="O59" i="63"/>
  <c r="E59" i="36"/>
  <c r="BC14" i="37"/>
  <c r="AS32" i="37"/>
  <c r="AS46" i="37" s="1"/>
  <c r="AS59" i="37" s="1"/>
  <c r="W52" i="40"/>
  <c r="W57" i="40" s="1"/>
  <c r="M61" i="26"/>
  <c r="C62" i="26"/>
  <c r="M62" i="26" s="1"/>
  <c r="E52" i="30"/>
  <c r="T14" i="37"/>
  <c r="T32" i="37" s="1"/>
  <c r="T46" i="37" s="1"/>
  <c r="T59" i="37" s="1"/>
  <c r="W10" i="37"/>
  <c r="W14" i="37" s="1"/>
  <c r="W32" i="37" s="1"/>
  <c r="W46" i="37" s="1"/>
  <c r="W59" i="37" s="1"/>
  <c r="B10" i="37"/>
  <c r="T61" i="37"/>
  <c r="M59" i="57"/>
  <c r="E59" i="57"/>
  <c r="BC13" i="37"/>
  <c r="AV13" i="37"/>
  <c r="BF13" i="37" s="1"/>
  <c r="J41" i="23"/>
  <c r="H25" i="31" s="1"/>
  <c r="E13" i="27"/>
  <c r="L14" i="44"/>
  <c r="B32" i="44"/>
  <c r="AS61" i="40"/>
  <c r="BF59" i="36"/>
  <c r="E12" i="61"/>
  <c r="O12" i="61" s="1"/>
  <c r="L12" i="61"/>
  <c r="O42" i="76"/>
  <c r="E42" i="33"/>
  <c r="O42" i="33" s="1"/>
  <c r="M42" i="33"/>
  <c r="W18" i="38"/>
  <c r="AG18" i="38" s="1"/>
  <c r="B18" i="38"/>
  <c r="AD18" i="38"/>
  <c r="AV52" i="40"/>
  <c r="AV57" i="40" s="1"/>
  <c r="B57" i="53"/>
  <c r="L57" i="53" s="1"/>
  <c r="L52" i="53"/>
  <c r="M59" i="23"/>
  <c r="E59" i="23"/>
  <c r="C61" i="23"/>
  <c r="E10" i="67"/>
  <c r="L10" i="67"/>
  <c r="B14" i="67"/>
  <c r="B61" i="67"/>
  <c r="AV11" i="34"/>
  <c r="BF11" i="34" s="1"/>
  <c r="BC11" i="34"/>
  <c r="E10" i="58"/>
  <c r="B14" i="58"/>
  <c r="L10" i="58"/>
  <c r="E12" i="27"/>
  <c r="L10" i="47"/>
  <c r="E10" i="47"/>
  <c r="B14" i="47"/>
  <c r="E46" i="8"/>
  <c r="B48" i="8"/>
  <c r="B53" i="8" s="1"/>
  <c r="AV11" i="40"/>
  <c r="BF11" i="40" s="1"/>
  <c r="BC11" i="40"/>
  <c r="AE59" i="33"/>
  <c r="C59" i="33"/>
  <c r="W59" i="33"/>
  <c r="E52" i="35"/>
  <c r="O50" i="35"/>
  <c r="E52" i="64"/>
  <c r="E57" i="64" s="1"/>
  <c r="J41" i="43"/>
  <c r="W25" i="54" s="1"/>
  <c r="H25" i="54" s="1"/>
  <c r="L10" i="61"/>
  <c r="E10" i="61"/>
  <c r="B14" i="61"/>
  <c r="B61" i="61"/>
  <c r="AG42" i="33"/>
  <c r="AG59" i="39"/>
  <c r="W13" i="34"/>
  <c r="B13" i="34"/>
  <c r="AV12" i="40"/>
  <c r="L12" i="58"/>
  <c r="E12" i="58"/>
  <c r="O12" i="58" s="1"/>
  <c r="BF59" i="39"/>
  <c r="E50" i="40"/>
  <c r="B52" i="40"/>
  <c r="B57" i="40" s="1"/>
  <c r="B57" i="50"/>
  <c r="L57" i="50" s="1"/>
  <c r="L52" i="50"/>
  <c r="B10" i="34"/>
  <c r="AS14" i="34"/>
  <c r="AS32" i="34" s="1"/>
  <c r="AS46" i="34" s="1"/>
  <c r="AS59" i="34" s="1"/>
  <c r="AV10" i="34"/>
  <c r="AV14" i="34" s="1"/>
  <c r="AV32" i="34" s="1"/>
  <c r="AV46" i="34" s="1"/>
  <c r="AV59" i="34" s="1"/>
  <c r="AS61" i="34"/>
  <c r="B57" i="47"/>
  <c r="L57" i="47" s="1"/>
  <c r="L52" i="47"/>
  <c r="E10" i="24"/>
  <c r="B14" i="24"/>
  <c r="B32" i="24" s="1"/>
  <c r="B46" i="24" s="1"/>
  <c r="B59" i="24" s="1"/>
  <c r="H32" i="73"/>
  <c r="J32" i="73" s="1"/>
  <c r="E11" i="30"/>
  <c r="O11" i="30" s="1"/>
  <c r="L11" i="30"/>
  <c r="O59" i="46"/>
  <c r="E12" i="64"/>
  <c r="O12" i="64" s="1"/>
  <c r="L12" i="64"/>
  <c r="N41" i="2"/>
  <c r="D41" i="75"/>
  <c r="N41" i="75" s="1"/>
  <c r="E12" i="70"/>
  <c r="O12" i="70" s="1"/>
  <c r="L12" i="70"/>
  <c r="B12" i="40"/>
  <c r="B61" i="40" s="1"/>
  <c r="T61" i="40"/>
  <c r="AV52" i="37"/>
  <c r="BF50" i="37"/>
  <c r="L12" i="44"/>
  <c r="E12" i="44"/>
  <c r="O12" i="44" s="1"/>
  <c r="E14" i="53"/>
  <c r="O10" i="53"/>
  <c r="AV55" i="33"/>
  <c r="BC55" i="33"/>
  <c r="O59" i="66"/>
  <c r="E52" i="7"/>
  <c r="E57" i="7" s="1"/>
  <c r="E12" i="30"/>
  <c r="B57" i="61"/>
  <c r="L57" i="61" s="1"/>
  <c r="L52" i="61"/>
  <c r="E52" i="32"/>
  <c r="O50" i="32"/>
  <c r="D50" i="73"/>
  <c r="N50" i="1"/>
  <c r="D52" i="1"/>
  <c r="D53" i="38"/>
  <c r="N53" i="38" s="1"/>
  <c r="N52" i="38"/>
  <c r="E50" i="1"/>
  <c r="C50" i="73"/>
  <c r="C52" i="1"/>
  <c r="C53" i="1" s="1"/>
  <c r="M50" i="1"/>
  <c r="E52" i="50"/>
  <c r="O50" i="50"/>
  <c r="E13" i="10"/>
  <c r="O50" i="67"/>
  <c r="E52" i="67"/>
  <c r="AV13" i="40"/>
  <c r="E52" i="70"/>
  <c r="O50" i="70"/>
  <c r="E10" i="30"/>
  <c r="E14" i="30" s="1"/>
  <c r="E32" i="30" s="1"/>
  <c r="E46" i="30" s="1"/>
  <c r="E59" i="30" s="1"/>
  <c r="B14" i="30"/>
  <c r="B32" i="30" s="1"/>
  <c r="B46" i="30" s="1"/>
  <c r="B59" i="30" s="1"/>
  <c r="B61" i="30"/>
  <c r="L10" i="50"/>
  <c r="B14" i="50"/>
  <c r="E10" i="50"/>
  <c r="B61" i="50"/>
  <c r="B32" i="53"/>
  <c r="L14" i="53"/>
  <c r="W13" i="37"/>
  <c r="B13" i="37"/>
  <c r="L13" i="64"/>
  <c r="E13" i="64"/>
  <c r="O13" i="64" s="1"/>
  <c r="O59" i="52"/>
  <c r="AB41" i="39"/>
  <c r="H41" i="39"/>
  <c r="J41" i="39" s="1"/>
  <c r="L11" i="53"/>
  <c r="E11" i="53"/>
  <c r="O11" i="53" s="1"/>
  <c r="O59" i="60"/>
  <c r="L11" i="70"/>
  <c r="E11" i="70"/>
  <c r="O11" i="70" s="1"/>
  <c r="W55" i="36"/>
  <c r="AD55" i="36"/>
  <c r="B55" i="36"/>
  <c r="E13" i="24"/>
  <c r="J50" i="1"/>
  <c r="H50" i="73"/>
  <c r="J50" i="73" s="1"/>
  <c r="E52" i="27"/>
  <c r="L13" i="58"/>
  <c r="E13" i="58"/>
  <c r="O13" i="58" s="1"/>
  <c r="L52" i="67"/>
  <c r="B57" i="67"/>
  <c r="L57" i="67" s="1"/>
  <c r="E52" i="47"/>
  <c r="O50" i="47"/>
  <c r="L52" i="70"/>
  <c r="B57" i="70"/>
  <c r="L57" i="70" s="1"/>
  <c r="AV55" i="36"/>
  <c r="L12" i="47"/>
  <c r="E12" i="47"/>
  <c r="O12" i="47" s="1"/>
  <c r="AV13" i="34"/>
  <c r="L11" i="64"/>
  <c r="E11" i="64"/>
  <c r="O11" i="64" s="1"/>
  <c r="E13" i="67"/>
  <c r="O13" i="67" s="1"/>
  <c r="L13" i="67"/>
  <c r="E10" i="10"/>
  <c r="E14" i="10" s="1"/>
  <c r="E32" i="10" s="1"/>
  <c r="E46" i="10" s="1"/>
  <c r="E59" i="10" s="1"/>
  <c r="B14" i="10"/>
  <c r="B32" i="10" s="1"/>
  <c r="B46" i="10" s="1"/>
  <c r="B59" i="10" s="1"/>
  <c r="E13" i="44"/>
  <c r="O13" i="44" s="1"/>
  <c r="L13" i="44"/>
  <c r="J41" i="57"/>
  <c r="W25" i="71" s="1"/>
  <c r="H25" i="71" s="1"/>
  <c r="E32" i="73"/>
  <c r="E10" i="40"/>
  <c r="E14" i="40" s="1"/>
  <c r="E32" i="40" s="1"/>
  <c r="E46" i="40" s="1"/>
  <c r="E59" i="40" s="1"/>
  <c r="B14" i="40"/>
  <c r="B32" i="40" s="1"/>
  <c r="B46" i="40" s="1"/>
  <c r="B59" i="40" s="1"/>
  <c r="AS57" i="37"/>
  <c r="BC57" i="37" s="1"/>
  <c r="BC52" i="37"/>
  <c r="B14" i="8"/>
  <c r="B17" i="8" s="1"/>
  <c r="E10" i="8"/>
  <c r="E14" i="8" s="1"/>
  <c r="L13" i="47"/>
  <c r="E13" i="47"/>
  <c r="O13" i="47" s="1"/>
  <c r="E18" i="35"/>
  <c r="O18" i="35" s="1"/>
  <c r="L18" i="35"/>
  <c r="E18" i="68"/>
  <c r="O18" i="68" s="1"/>
  <c r="L18" i="68"/>
  <c r="M32" i="73" l="1"/>
  <c r="J33" i="73"/>
  <c r="O33" i="73" s="1"/>
  <c r="M33" i="73"/>
  <c r="AS57" i="38"/>
  <c r="O33" i="48"/>
  <c r="T25" i="54"/>
  <c r="E25" i="54" s="1"/>
  <c r="E25" i="72" s="1"/>
  <c r="E11" i="68"/>
  <c r="O11" i="68" s="1"/>
  <c r="L11" i="68"/>
  <c r="E14" i="64"/>
  <c r="O10" i="64"/>
  <c r="T14" i="33"/>
  <c r="W10" i="33"/>
  <c r="W14" i="33" s="1"/>
  <c r="AV41" i="36"/>
  <c r="BF41" i="36" s="1"/>
  <c r="BD41" i="36"/>
  <c r="T14" i="35"/>
  <c r="T17" i="35" s="1"/>
  <c r="B10" i="35"/>
  <c r="W10" i="35"/>
  <c r="W14" i="35" s="1"/>
  <c r="N52" i="1"/>
  <c r="D53" i="1"/>
  <c r="N53" i="1" s="1"/>
  <c r="AB41" i="33"/>
  <c r="H41" i="33"/>
  <c r="J41" i="33" s="1"/>
  <c r="H25" i="41" s="1"/>
  <c r="E10" i="45"/>
  <c r="B14" i="45"/>
  <c r="L10" i="45"/>
  <c r="W55" i="33"/>
  <c r="AD55" i="33"/>
  <c r="B55" i="33"/>
  <c r="L14" i="47"/>
  <c r="B32" i="47"/>
  <c r="L11" i="50"/>
  <c r="E11" i="50"/>
  <c r="O11" i="50" s="1"/>
  <c r="L14" i="67"/>
  <c r="B32" i="67"/>
  <c r="E46" i="45"/>
  <c r="B48" i="45"/>
  <c r="L46" i="45"/>
  <c r="O59" i="57"/>
  <c r="X47" i="71"/>
  <c r="L11" i="61"/>
  <c r="E11" i="61"/>
  <c r="O11" i="61" s="1"/>
  <c r="L57" i="23"/>
  <c r="B62" i="23"/>
  <c r="L62" i="23" s="1"/>
  <c r="E57" i="53"/>
  <c r="O57" i="53" s="1"/>
  <c r="O52" i="53"/>
  <c r="E12" i="24"/>
  <c r="E13" i="34"/>
  <c r="E13" i="29"/>
  <c r="E17" i="8"/>
  <c r="B19" i="8"/>
  <c r="B21" i="8" s="1"/>
  <c r="B42" i="8" s="1"/>
  <c r="B55" i="8" s="1"/>
  <c r="E46" i="59"/>
  <c r="L46" i="59"/>
  <c r="B48" i="59"/>
  <c r="E41" i="63"/>
  <c r="O41" i="63" s="1"/>
  <c r="M41" i="63"/>
  <c r="E13" i="37"/>
  <c r="B14" i="26"/>
  <c r="L14" i="26" s="1"/>
  <c r="L10" i="26"/>
  <c r="E10" i="26"/>
  <c r="E14" i="50"/>
  <c r="O10" i="50"/>
  <c r="E57" i="70"/>
  <c r="O57" i="70" s="1"/>
  <c r="O52" i="70"/>
  <c r="BF55" i="33"/>
  <c r="AV41" i="33"/>
  <c r="BF41" i="33" s="1"/>
  <c r="BD41" i="33"/>
  <c r="E14" i="24"/>
  <c r="E32" i="24" s="1"/>
  <c r="B14" i="34"/>
  <c r="B32" i="34" s="1"/>
  <c r="B46" i="34" s="1"/>
  <c r="B59" i="34" s="1"/>
  <c r="E10" i="34"/>
  <c r="E52" i="40"/>
  <c r="E57" i="40" s="1"/>
  <c r="O10" i="47"/>
  <c r="E14" i="47"/>
  <c r="E10" i="42"/>
  <c r="B14" i="42"/>
  <c r="L10" i="42"/>
  <c r="B46" i="38"/>
  <c r="T48" i="38"/>
  <c r="T53" i="38" s="1"/>
  <c r="W46" i="38"/>
  <c r="L52" i="58"/>
  <c r="B57" i="58"/>
  <c r="L57" i="58" s="1"/>
  <c r="E57" i="29"/>
  <c r="O55" i="29"/>
  <c r="BD41" i="39"/>
  <c r="AV41" i="39"/>
  <c r="BF41" i="39" s="1"/>
  <c r="E57" i="61"/>
  <c r="O57" i="61" s="1"/>
  <c r="O52" i="61"/>
  <c r="O55" i="23"/>
  <c r="E57" i="23"/>
  <c r="L18" i="32"/>
  <c r="E18" i="32"/>
  <c r="O18" i="32" s="1"/>
  <c r="O60" i="23"/>
  <c r="E55" i="39"/>
  <c r="E32" i="44"/>
  <c r="O14" i="44"/>
  <c r="E12" i="37"/>
  <c r="W41" i="39"/>
  <c r="AG41" i="39" s="1"/>
  <c r="C41" i="39"/>
  <c r="AE41" i="39"/>
  <c r="L14" i="64"/>
  <c r="B32" i="64"/>
  <c r="B46" i="64" s="1"/>
  <c r="B59" i="64" s="1"/>
  <c r="B11" i="34"/>
  <c r="AD11" i="34"/>
  <c r="W11" i="34"/>
  <c r="AG11" i="34" s="1"/>
  <c r="E10" i="22"/>
  <c r="B14" i="22"/>
  <c r="B17" i="22" s="1"/>
  <c r="L11" i="10"/>
  <c r="E11" i="10"/>
  <c r="O11" i="10" s="1"/>
  <c r="E57" i="50"/>
  <c r="O52" i="50"/>
  <c r="AV12" i="36"/>
  <c r="E12" i="68"/>
  <c r="O12" i="68" s="1"/>
  <c r="L12" i="68"/>
  <c r="O52" i="47"/>
  <c r="E57" i="47"/>
  <c r="AV10" i="32"/>
  <c r="AV14" i="32" s="1"/>
  <c r="AS14" i="32"/>
  <c r="AS17" i="32" s="1"/>
  <c r="L14" i="50"/>
  <c r="B32" i="50"/>
  <c r="W10" i="32"/>
  <c r="W14" i="32" s="1"/>
  <c r="B10" i="32"/>
  <c r="T14" i="32"/>
  <c r="T17" i="32" s="1"/>
  <c r="D52" i="73"/>
  <c r="D53" i="73" s="1"/>
  <c r="N50" i="73"/>
  <c r="E46" i="5"/>
  <c r="B48" i="5"/>
  <c r="B53" i="5" s="1"/>
  <c r="B14" i="56"/>
  <c r="B17" i="56" s="1"/>
  <c r="E10" i="56"/>
  <c r="AV13" i="38"/>
  <c r="W13" i="33"/>
  <c r="O10" i="67"/>
  <c r="E14" i="67"/>
  <c r="E52" i="58"/>
  <c r="O50" i="58"/>
  <c r="B62" i="29"/>
  <c r="L62" i="29" s="1"/>
  <c r="L57" i="29"/>
  <c r="B14" i="29"/>
  <c r="E10" i="29"/>
  <c r="E14" i="29" s="1"/>
  <c r="B57" i="26"/>
  <c r="E55" i="26"/>
  <c r="L55" i="26"/>
  <c r="B10" i="39"/>
  <c r="W10" i="39"/>
  <c r="W14" i="39" s="1"/>
  <c r="T14" i="39"/>
  <c r="W12" i="33"/>
  <c r="E41" i="57"/>
  <c r="O41" i="57" s="1"/>
  <c r="M41" i="57"/>
  <c r="L52" i="24"/>
  <c r="O59" i="43"/>
  <c r="X47" i="54"/>
  <c r="E41" i="6"/>
  <c r="O41" i="6" s="1"/>
  <c r="M41" i="6"/>
  <c r="O50" i="1"/>
  <c r="E52" i="1"/>
  <c r="E10" i="59"/>
  <c r="E14" i="59" s="1"/>
  <c r="B14" i="59"/>
  <c r="B17" i="59" s="1"/>
  <c r="BC46" i="32"/>
  <c r="AS48" i="32"/>
  <c r="AS53" i="32" s="1"/>
  <c r="AV46" i="32"/>
  <c r="E55" i="36"/>
  <c r="B48" i="62"/>
  <c r="B53" i="62" s="1"/>
  <c r="E46" i="62"/>
  <c r="E46" i="68"/>
  <c r="L46" i="68"/>
  <c r="B48" i="68"/>
  <c r="E12" i="5"/>
  <c r="W13" i="39"/>
  <c r="B13" i="39"/>
  <c r="E59" i="33"/>
  <c r="AV12" i="34"/>
  <c r="B57" i="25"/>
  <c r="E18" i="38"/>
  <c r="O18" i="38" s="1"/>
  <c r="L18" i="38"/>
  <c r="E12" i="10"/>
  <c r="E10" i="65"/>
  <c r="B14" i="65"/>
  <c r="B17" i="65" s="1"/>
  <c r="E12" i="7"/>
  <c r="AD11" i="37"/>
  <c r="W11" i="37"/>
  <c r="AG11" i="37" s="1"/>
  <c r="B11" i="37"/>
  <c r="B61" i="37" s="1"/>
  <c r="L10" i="68"/>
  <c r="E10" i="68"/>
  <c r="B14" i="68"/>
  <c r="B48" i="51"/>
  <c r="L46" i="51"/>
  <c r="E46" i="51"/>
  <c r="E52" i="24"/>
  <c r="O50" i="24"/>
  <c r="B61" i="24"/>
  <c r="E41" i="26"/>
  <c r="O41" i="26" s="1"/>
  <c r="M41" i="26"/>
  <c r="BC11" i="38"/>
  <c r="AV11" i="38"/>
  <c r="BF11" i="38" s="1"/>
  <c r="E13" i="26"/>
  <c r="O13" i="26" s="1"/>
  <c r="L13" i="26"/>
  <c r="B61" i="10"/>
  <c r="AV12" i="38"/>
  <c r="L32" i="53"/>
  <c r="B46" i="53"/>
  <c r="B14" i="5"/>
  <c r="B17" i="5" s="1"/>
  <c r="E10" i="5"/>
  <c r="E14" i="5" s="1"/>
  <c r="E10" i="62"/>
  <c r="E14" i="62" s="1"/>
  <c r="B14" i="62"/>
  <c r="B17" i="62" s="1"/>
  <c r="B46" i="35"/>
  <c r="W46" i="35"/>
  <c r="T48" i="35"/>
  <c r="T53" i="35" s="1"/>
  <c r="AD46" i="35"/>
  <c r="L14" i="61"/>
  <c r="B32" i="61"/>
  <c r="E13" i="8"/>
  <c r="E48" i="8"/>
  <c r="E53" i="8" s="1"/>
  <c r="M61" i="23"/>
  <c r="C62" i="23"/>
  <c r="M62" i="23" s="1"/>
  <c r="AV12" i="39"/>
  <c r="L18" i="22"/>
  <c r="E18" i="22"/>
  <c r="O18" i="22" s="1"/>
  <c r="L32" i="44"/>
  <c r="B46" i="44"/>
  <c r="E41" i="23"/>
  <c r="O41" i="23" s="1"/>
  <c r="M41" i="23"/>
  <c r="B14" i="37"/>
  <c r="B32" i="37" s="1"/>
  <c r="B46" i="37" s="1"/>
  <c r="B59" i="37" s="1"/>
  <c r="E10" i="37"/>
  <c r="E14" i="37" s="1"/>
  <c r="E32" i="37" s="1"/>
  <c r="E46" i="37" s="1"/>
  <c r="E59" i="37" s="1"/>
  <c r="AV13" i="39"/>
  <c r="AS66" i="36"/>
  <c r="AV13" i="36"/>
  <c r="B57" i="44"/>
  <c r="L57" i="44" s="1"/>
  <c r="L52" i="44"/>
  <c r="B12" i="34"/>
  <c r="B61" i="34" s="1"/>
  <c r="L46" i="65"/>
  <c r="E46" i="65"/>
  <c r="B48" i="65"/>
  <c r="L11" i="7"/>
  <c r="E11" i="7"/>
  <c r="O11" i="7" s="1"/>
  <c r="O10" i="70"/>
  <c r="E14" i="70"/>
  <c r="B48" i="48"/>
  <c r="L46" i="48"/>
  <c r="E46" i="48"/>
  <c r="AS57" i="32"/>
  <c r="AV17" i="38"/>
  <c r="AS19" i="38"/>
  <c r="AS21" i="38" s="1"/>
  <c r="AS42" i="38" s="1"/>
  <c r="AS55" i="38" s="1"/>
  <c r="E52" i="37"/>
  <c r="E57" i="37" s="1"/>
  <c r="E12" i="28"/>
  <c r="L10" i="48"/>
  <c r="E10" i="48"/>
  <c r="B14" i="48"/>
  <c r="AG55" i="36"/>
  <c r="AS48" i="38"/>
  <c r="AS53" i="38" s="1"/>
  <c r="AV46" i="38"/>
  <c r="B14" i="25"/>
  <c r="B17" i="25" s="1"/>
  <c r="E10" i="25"/>
  <c r="E14" i="25" s="1"/>
  <c r="E12" i="40"/>
  <c r="O32" i="73"/>
  <c r="O10" i="61"/>
  <c r="E14" i="61"/>
  <c r="E12" i="42"/>
  <c r="O12" i="42" s="1"/>
  <c r="L12" i="42"/>
  <c r="L14" i="58"/>
  <c r="B32" i="58"/>
  <c r="O59" i="23"/>
  <c r="E61" i="23"/>
  <c r="O61" i="23" s="1"/>
  <c r="I47" i="31"/>
  <c r="W41" i="36"/>
  <c r="AG41" i="36" s="1"/>
  <c r="C41" i="36"/>
  <c r="AE41" i="36"/>
  <c r="E46" i="25"/>
  <c r="B48" i="25"/>
  <c r="B53" i="25" s="1"/>
  <c r="AS14" i="36"/>
  <c r="AV10" i="36"/>
  <c r="AV14" i="36" s="1"/>
  <c r="L11" i="24"/>
  <c r="E11" i="24"/>
  <c r="O11" i="24" s="1"/>
  <c r="AV32" i="37"/>
  <c r="AV46" i="37" s="1"/>
  <c r="AV59" i="37" s="1"/>
  <c r="BF14" i="37"/>
  <c r="W52" i="34"/>
  <c r="W57" i="34" s="1"/>
  <c r="BC11" i="39"/>
  <c r="AV11" i="39"/>
  <c r="BF11" i="39" s="1"/>
  <c r="E13" i="40"/>
  <c r="T66" i="33"/>
  <c r="L18" i="42"/>
  <c r="E18" i="42"/>
  <c r="O18" i="42" s="1"/>
  <c r="E46" i="28"/>
  <c r="B48" i="28"/>
  <c r="B53" i="28" s="1"/>
  <c r="E57" i="67"/>
  <c r="O57" i="67" s="1"/>
  <c r="O52" i="67"/>
  <c r="T14" i="38"/>
  <c r="T17" i="38" s="1"/>
  <c r="B10" i="38"/>
  <c r="W10" i="38"/>
  <c r="W14" i="38" s="1"/>
  <c r="E50" i="73"/>
  <c r="M50" i="73"/>
  <c r="C52" i="73"/>
  <c r="C53" i="73" s="1"/>
  <c r="AS14" i="35"/>
  <c r="AS17" i="35" s="1"/>
  <c r="AV10" i="35"/>
  <c r="AV14" i="35" s="1"/>
  <c r="O14" i="53"/>
  <c r="E32" i="53"/>
  <c r="E11" i="45"/>
  <c r="O11" i="45" s="1"/>
  <c r="L11" i="45"/>
  <c r="AV57" i="37"/>
  <c r="BF52" i="37"/>
  <c r="B14" i="28"/>
  <c r="B17" i="28" s="1"/>
  <c r="E10" i="28"/>
  <c r="E14" i="28" s="1"/>
  <c r="O10" i="58"/>
  <c r="E14" i="58"/>
  <c r="B14" i="51"/>
  <c r="L10" i="51"/>
  <c r="E10" i="51"/>
  <c r="O59" i="39"/>
  <c r="B61" i="7"/>
  <c r="E50" i="34"/>
  <c r="B52" i="34"/>
  <c r="B57" i="34" s="1"/>
  <c r="E52" i="44"/>
  <c r="O50" i="44"/>
  <c r="AV46" i="35"/>
  <c r="AS48" i="35"/>
  <c r="AS53" i="35" s="1"/>
  <c r="AS14" i="39"/>
  <c r="AV10" i="39"/>
  <c r="AV14" i="39" s="1"/>
  <c r="AS66" i="39"/>
  <c r="L14" i="70"/>
  <c r="B32" i="70"/>
  <c r="E42" i="2"/>
  <c r="O42" i="2" s="1"/>
  <c r="C42" i="75"/>
  <c r="M42" i="2"/>
  <c r="B57" i="45" l="1"/>
  <c r="B57" i="42"/>
  <c r="B57" i="5"/>
  <c r="AV12" i="35"/>
  <c r="W41" i="33"/>
  <c r="AG41" i="33" s="1"/>
  <c r="C41" i="33"/>
  <c r="AE41" i="33"/>
  <c r="E13" i="28"/>
  <c r="E13" i="59"/>
  <c r="I47" i="54"/>
  <c r="AV48" i="35"/>
  <c r="AV53" i="35" s="1"/>
  <c r="E13" i="68"/>
  <c r="O13" i="68" s="1"/>
  <c r="L13" i="68"/>
  <c r="AV12" i="32"/>
  <c r="B59" i="44"/>
  <c r="L59" i="44" s="1"/>
  <c r="L46" i="44"/>
  <c r="B19" i="62"/>
  <c r="B21" i="62" s="1"/>
  <c r="B42" i="62" s="1"/>
  <c r="B55" i="62" s="1"/>
  <c r="E17" i="62"/>
  <c r="O52" i="24"/>
  <c r="B57" i="68"/>
  <c r="E48" i="68"/>
  <c r="O46" i="68"/>
  <c r="L11" i="42"/>
  <c r="E11" i="42"/>
  <c r="O11" i="42" s="1"/>
  <c r="O52" i="58"/>
  <c r="E57" i="58"/>
  <c r="O57" i="58" s="1"/>
  <c r="B14" i="32"/>
  <c r="E10" i="32"/>
  <c r="AS19" i="32"/>
  <c r="AS21" i="32" s="1"/>
  <c r="AS42" i="32" s="1"/>
  <c r="AS55" i="32" s="1"/>
  <c r="AV17" i="32"/>
  <c r="E13" i="62"/>
  <c r="AD11" i="39"/>
  <c r="B11" i="39"/>
  <c r="W11" i="39"/>
  <c r="AG11" i="39" s="1"/>
  <c r="L16" i="31"/>
  <c r="E46" i="24"/>
  <c r="E59" i="24" s="1"/>
  <c r="O46" i="59"/>
  <c r="E48" i="59"/>
  <c r="W13" i="32"/>
  <c r="B13" i="32"/>
  <c r="Y47" i="71"/>
  <c r="I47" i="71"/>
  <c r="E10" i="3"/>
  <c r="B14" i="3"/>
  <c r="B32" i="3" s="1"/>
  <c r="B46" i="3" s="1"/>
  <c r="B59" i="3" s="1"/>
  <c r="B10" i="76"/>
  <c r="E13" i="25"/>
  <c r="E41" i="49"/>
  <c r="O41" i="49" s="1"/>
  <c r="M41" i="49"/>
  <c r="E13" i="23"/>
  <c r="M41" i="69"/>
  <c r="E41" i="69"/>
  <c r="O41" i="69" s="1"/>
  <c r="E41" i="36"/>
  <c r="O41" i="36" s="1"/>
  <c r="M41" i="36"/>
  <c r="O14" i="70"/>
  <c r="E32" i="70"/>
  <c r="L46" i="22"/>
  <c r="B48" i="22"/>
  <c r="E46" i="22"/>
  <c r="E13" i="56"/>
  <c r="E10" i="23"/>
  <c r="B14" i="23"/>
  <c r="B17" i="68"/>
  <c r="L14" i="68"/>
  <c r="B13" i="35"/>
  <c r="W13" i="35"/>
  <c r="E48" i="62"/>
  <c r="E53" i="62" s="1"/>
  <c r="B14" i="39"/>
  <c r="E10" i="39"/>
  <c r="E14" i="39" s="1"/>
  <c r="O32" i="44"/>
  <c r="E46" i="44"/>
  <c r="B17" i="42"/>
  <c r="L14" i="42"/>
  <c r="L55" i="33"/>
  <c r="E55" i="33"/>
  <c r="AS19" i="35"/>
  <c r="AS21" i="35" s="1"/>
  <c r="AS42" i="35" s="1"/>
  <c r="AS55" i="35" s="1"/>
  <c r="AV17" i="35"/>
  <c r="E11" i="28"/>
  <c r="O11" i="28" s="1"/>
  <c r="L11" i="28"/>
  <c r="AV19" i="38"/>
  <c r="AV21" i="38" s="1"/>
  <c r="AV42" i="38" s="1"/>
  <c r="AV55" i="38" s="1"/>
  <c r="E46" i="38"/>
  <c r="B48" i="38"/>
  <c r="B53" i="38" s="1"/>
  <c r="L12" i="45"/>
  <c r="E12" i="45"/>
  <c r="O12" i="45" s="1"/>
  <c r="B46" i="70"/>
  <c r="L32" i="70"/>
  <c r="E57" i="44"/>
  <c r="O57" i="44" s="1"/>
  <c r="O52" i="44"/>
  <c r="B46" i="32"/>
  <c r="W46" i="32"/>
  <c r="AD46" i="32"/>
  <c r="T48" i="32"/>
  <c r="T53" i="32" s="1"/>
  <c r="O14" i="61"/>
  <c r="E32" i="61"/>
  <c r="B17" i="48"/>
  <c r="L14" i="48"/>
  <c r="O46" i="48"/>
  <c r="E48" i="48"/>
  <c r="E41" i="43"/>
  <c r="O41" i="43" s="1"/>
  <c r="M41" i="43"/>
  <c r="E48" i="51"/>
  <c r="O46" i="51"/>
  <c r="E14" i="68"/>
  <c r="O14" i="68" s="1"/>
  <c r="O10" i="68"/>
  <c r="E17" i="65"/>
  <c r="B19" i="65"/>
  <c r="B21" i="65" s="1"/>
  <c r="B42" i="65" s="1"/>
  <c r="B55" i="65" s="1"/>
  <c r="E13" i="39"/>
  <c r="E11" i="5"/>
  <c r="O11" i="5" s="1"/>
  <c r="L11" i="5"/>
  <c r="E13" i="45"/>
  <c r="O13" i="45" s="1"/>
  <c r="L13" i="45"/>
  <c r="L11" i="34"/>
  <c r="E11" i="34"/>
  <c r="O11" i="34" s="1"/>
  <c r="M41" i="39"/>
  <c r="E41" i="39"/>
  <c r="O41" i="39" s="1"/>
  <c r="E14" i="42"/>
  <c r="O14" i="42" s="1"/>
  <c r="O10" i="42"/>
  <c r="E19" i="8"/>
  <c r="E21" i="8" s="1"/>
  <c r="E42" i="8" s="1"/>
  <c r="E55" i="8" s="1"/>
  <c r="E46" i="42"/>
  <c r="L46" i="42"/>
  <c r="B48" i="42"/>
  <c r="B17" i="45"/>
  <c r="L14" i="45"/>
  <c r="E48" i="25"/>
  <c r="E53" i="25" s="1"/>
  <c r="L11" i="8"/>
  <c r="E11" i="8"/>
  <c r="O11" i="8" s="1"/>
  <c r="B57" i="8"/>
  <c r="T19" i="35"/>
  <c r="T21" i="35" s="1"/>
  <c r="T42" i="35" s="1"/>
  <c r="T55" i="35" s="1"/>
  <c r="B17" i="35"/>
  <c r="W17" i="35"/>
  <c r="B17" i="51"/>
  <c r="L14" i="51"/>
  <c r="B12" i="32"/>
  <c r="W12" i="32"/>
  <c r="E52" i="73"/>
  <c r="O50" i="73"/>
  <c r="B57" i="28"/>
  <c r="L11" i="58"/>
  <c r="E11" i="58"/>
  <c r="O11" i="58" s="1"/>
  <c r="B61" i="58"/>
  <c r="L32" i="58"/>
  <c r="B46" i="58"/>
  <c r="O10" i="48"/>
  <c r="E14" i="48"/>
  <c r="O14" i="48" s="1"/>
  <c r="E41" i="9"/>
  <c r="O41" i="9" s="1"/>
  <c r="M41" i="9"/>
  <c r="L13" i="42"/>
  <c r="E13" i="42"/>
  <c r="O13" i="42" s="1"/>
  <c r="B59" i="53"/>
  <c r="L59" i="53" s="1"/>
  <c r="L46" i="53"/>
  <c r="E41" i="60"/>
  <c r="O41" i="60" s="1"/>
  <c r="M41" i="60"/>
  <c r="E14" i="65"/>
  <c r="E17" i="59"/>
  <c r="B19" i="59"/>
  <c r="B21" i="59" s="1"/>
  <c r="B42" i="59" s="1"/>
  <c r="B55" i="59" s="1"/>
  <c r="E14" i="56"/>
  <c r="E48" i="5"/>
  <c r="E53" i="5" s="1"/>
  <c r="E13" i="65"/>
  <c r="O57" i="23"/>
  <c r="E62" i="23"/>
  <c r="O62" i="23" s="1"/>
  <c r="AG55" i="33"/>
  <c r="E14" i="45"/>
  <c r="O14" i="45" s="1"/>
  <c r="O10" i="45"/>
  <c r="O14" i="64"/>
  <c r="E32" i="64"/>
  <c r="E46" i="64" s="1"/>
  <c r="E59" i="64" s="1"/>
  <c r="E41" i="52"/>
  <c r="O41" i="52" s="1"/>
  <c r="M41" i="52"/>
  <c r="W17" i="32"/>
  <c r="T19" i="32"/>
  <c r="T21" i="32" s="1"/>
  <c r="T42" i="32" s="1"/>
  <c r="T55" i="32" s="1"/>
  <c r="B17" i="32"/>
  <c r="E14" i="22"/>
  <c r="O14" i="58"/>
  <c r="E32" i="58"/>
  <c r="AD11" i="33"/>
  <c r="W11" i="33"/>
  <c r="AG11" i="33" s="1"/>
  <c r="E13" i="51"/>
  <c r="O13" i="51" s="1"/>
  <c r="L13" i="51"/>
  <c r="E13" i="48"/>
  <c r="O13" i="48" s="1"/>
  <c r="L13" i="48"/>
  <c r="B19" i="25"/>
  <c r="B21" i="25" s="1"/>
  <c r="B42" i="25" s="1"/>
  <c r="B55" i="25" s="1"/>
  <c r="E17" i="25"/>
  <c r="L48" i="48"/>
  <c r="B53" i="48"/>
  <c r="L53" i="48" s="1"/>
  <c r="B46" i="61"/>
  <c r="L32" i="61"/>
  <c r="W48" i="35"/>
  <c r="W53" i="35" s="1"/>
  <c r="AG46" i="35"/>
  <c r="B53" i="51"/>
  <c r="L53" i="51" s="1"/>
  <c r="L48" i="51"/>
  <c r="L11" i="37"/>
  <c r="E11" i="37"/>
  <c r="O11" i="37" s="1"/>
  <c r="B14" i="1"/>
  <c r="B17" i="1" s="1"/>
  <c r="B10" i="73"/>
  <c r="E10" i="1"/>
  <c r="AV13" i="35"/>
  <c r="AV48" i="32"/>
  <c r="AV53" i="32" s="1"/>
  <c r="BF46" i="32"/>
  <c r="O14" i="67"/>
  <c r="E32" i="67"/>
  <c r="E17" i="56"/>
  <c r="B19" i="56"/>
  <c r="B21" i="56" s="1"/>
  <c r="B42" i="56" s="1"/>
  <c r="B55" i="56" s="1"/>
  <c r="B46" i="50"/>
  <c r="L32" i="50"/>
  <c r="B13" i="38"/>
  <c r="W13" i="38"/>
  <c r="L48" i="45"/>
  <c r="B53" i="45"/>
  <c r="L53" i="45" s="1"/>
  <c r="AN16" i="54"/>
  <c r="O32" i="53"/>
  <c r="E46" i="53"/>
  <c r="BC11" i="32"/>
  <c r="AV11" i="32"/>
  <c r="BF11" i="32" s="1"/>
  <c r="B46" i="67"/>
  <c r="L32" i="67"/>
  <c r="E52" i="34"/>
  <c r="E57" i="34" s="1"/>
  <c r="E17" i="28"/>
  <c r="B19" i="28"/>
  <c r="B21" i="28" s="1"/>
  <c r="B42" i="28" s="1"/>
  <c r="B55" i="28" s="1"/>
  <c r="AV48" i="38"/>
  <c r="AV53" i="38" s="1"/>
  <c r="L48" i="65"/>
  <c r="B53" i="65"/>
  <c r="L53" i="65" s="1"/>
  <c r="E12" i="34"/>
  <c r="AV11" i="36"/>
  <c r="BF11" i="36" s="1"/>
  <c r="BC11" i="36"/>
  <c r="E46" i="35"/>
  <c r="B48" i="35"/>
  <c r="B53" i="35" s="1"/>
  <c r="E41" i="29"/>
  <c r="O41" i="29" s="1"/>
  <c r="M41" i="29"/>
  <c r="E17" i="5"/>
  <c r="B19" i="5"/>
  <c r="B21" i="5" s="1"/>
  <c r="B42" i="5" s="1"/>
  <c r="B55" i="5" s="1"/>
  <c r="E11" i="25"/>
  <c r="O11" i="25" s="1"/>
  <c r="L11" i="25"/>
  <c r="I47" i="41"/>
  <c r="E12" i="22"/>
  <c r="E62" i="29"/>
  <c r="O57" i="29"/>
  <c r="W48" i="38"/>
  <c r="W53" i="38" s="1"/>
  <c r="B12" i="39"/>
  <c r="W12" i="39"/>
  <c r="E14" i="34"/>
  <c r="E32" i="34" s="1"/>
  <c r="AV13" i="32"/>
  <c r="O46" i="45"/>
  <c r="E48" i="45"/>
  <c r="W17" i="38"/>
  <c r="B17" i="38"/>
  <c r="T19" i="38"/>
  <c r="T21" i="38" s="1"/>
  <c r="T42" i="38" s="1"/>
  <c r="T55" i="38" s="1"/>
  <c r="L57" i="26"/>
  <c r="B62" i="26"/>
  <c r="L62" i="26" s="1"/>
  <c r="E42" i="75"/>
  <c r="W10" i="36"/>
  <c r="W14" i="36" s="1"/>
  <c r="T14" i="36"/>
  <c r="B10" i="36"/>
  <c r="O10" i="51"/>
  <c r="E14" i="51"/>
  <c r="O14" i="51" s="1"/>
  <c r="E10" i="38"/>
  <c r="E14" i="38" s="1"/>
  <c r="B14" i="38"/>
  <c r="E48" i="28"/>
  <c r="E53" i="28" s="1"/>
  <c r="E11" i="47"/>
  <c r="O11" i="47" s="1"/>
  <c r="L11" i="47"/>
  <c r="B61" i="47"/>
  <c r="E13" i="22"/>
  <c r="O46" i="65"/>
  <c r="E48" i="65"/>
  <c r="E12" i="8"/>
  <c r="E12" i="25"/>
  <c r="L48" i="68"/>
  <c r="B53" i="68"/>
  <c r="L53" i="68" s="1"/>
  <c r="E13" i="5"/>
  <c r="H42" i="75"/>
  <c r="J42" i="75" s="1"/>
  <c r="J42" i="2"/>
  <c r="T66" i="39"/>
  <c r="O55" i="26"/>
  <c r="E57" i="26"/>
  <c r="E17" i="22"/>
  <c r="B19" i="22"/>
  <c r="B21" i="22" s="1"/>
  <c r="B42" i="22" s="1"/>
  <c r="B55" i="22" s="1"/>
  <c r="O14" i="47"/>
  <c r="E32" i="47"/>
  <c r="E41" i="46"/>
  <c r="O41" i="46" s="1"/>
  <c r="M41" i="46"/>
  <c r="E32" i="50"/>
  <c r="O14" i="50"/>
  <c r="E14" i="26"/>
  <c r="O14" i="26" s="1"/>
  <c r="O10" i="26"/>
  <c r="B53" i="59"/>
  <c r="L53" i="59" s="1"/>
  <c r="L48" i="59"/>
  <c r="B46" i="47"/>
  <c r="L32" i="47"/>
  <c r="M41" i="66"/>
  <c r="E41" i="66"/>
  <c r="O41" i="66" s="1"/>
  <c r="B14" i="35"/>
  <c r="E10" i="35"/>
  <c r="E14" i="35" s="1"/>
  <c r="B48" i="56"/>
  <c r="L46" i="56"/>
  <c r="E46" i="56"/>
  <c r="O42" i="75" l="1"/>
  <c r="AA16" i="54"/>
  <c r="AB16" i="54" s="1"/>
  <c r="M42" i="75"/>
  <c r="L16" i="54"/>
  <c r="AA42" i="54"/>
  <c r="E12" i="39"/>
  <c r="E19" i="28"/>
  <c r="E21" i="28" s="1"/>
  <c r="E42" i="28" s="1"/>
  <c r="E55" i="28" s="1"/>
  <c r="E14" i="1"/>
  <c r="AA16" i="71"/>
  <c r="E46" i="58"/>
  <c r="O32" i="58"/>
  <c r="B19" i="45"/>
  <c r="E17" i="45"/>
  <c r="L17" i="45"/>
  <c r="E53" i="51"/>
  <c r="O53" i="51" s="1"/>
  <c r="O48" i="51"/>
  <c r="O32" i="61"/>
  <c r="E46" i="61"/>
  <c r="E46" i="32"/>
  <c r="B48" i="32"/>
  <c r="B53" i="32" s="1"/>
  <c r="L46" i="32"/>
  <c r="L11" i="62"/>
  <c r="E11" i="62"/>
  <c r="O11" i="62" s="1"/>
  <c r="B57" i="62"/>
  <c r="J47" i="71"/>
  <c r="E13" i="32"/>
  <c r="O48" i="68"/>
  <c r="E53" i="68"/>
  <c r="O53" i="68" s="1"/>
  <c r="E41" i="33"/>
  <c r="O41" i="33" s="1"/>
  <c r="M41" i="33"/>
  <c r="B59" i="47"/>
  <c r="L59" i="47" s="1"/>
  <c r="L46" i="47"/>
  <c r="L46" i="67"/>
  <c r="B59" i="67"/>
  <c r="L59" i="67" s="1"/>
  <c r="E13" i="38"/>
  <c r="E12" i="65"/>
  <c r="E10" i="73"/>
  <c r="E14" i="73" s="1"/>
  <c r="B14" i="73"/>
  <c r="B17" i="73" s="1"/>
  <c r="E12" i="48"/>
  <c r="O12" i="48" s="1"/>
  <c r="L12" i="48"/>
  <c r="W19" i="32"/>
  <c r="W21" i="32" s="1"/>
  <c r="W42" i="32" s="1"/>
  <c r="W55" i="32" s="1"/>
  <c r="E19" i="59"/>
  <c r="E21" i="59" s="1"/>
  <c r="E42" i="59" s="1"/>
  <c r="E55" i="59" s="1"/>
  <c r="L11" i="29"/>
  <c r="E11" i="29"/>
  <c r="O11" i="29" s="1"/>
  <c r="B66" i="29"/>
  <c r="E12" i="32"/>
  <c r="L48" i="42"/>
  <c r="B53" i="42"/>
  <c r="L53" i="42" s="1"/>
  <c r="E12" i="56"/>
  <c r="AV19" i="35"/>
  <c r="AV21" i="35" s="1"/>
  <c r="AV42" i="35" s="1"/>
  <c r="AV55" i="35" s="1"/>
  <c r="O46" i="44"/>
  <c r="E59" i="44"/>
  <c r="O59" i="44" s="1"/>
  <c r="E13" i="35"/>
  <c r="E46" i="70"/>
  <c r="O32" i="70"/>
  <c r="B14" i="76"/>
  <c r="B32" i="76" s="1"/>
  <c r="B46" i="76" s="1"/>
  <c r="B59" i="76" s="1"/>
  <c r="E10" i="76"/>
  <c r="E14" i="76" s="1"/>
  <c r="E32" i="76" s="1"/>
  <c r="E46" i="76" s="1"/>
  <c r="E59" i="76" s="1"/>
  <c r="AD11" i="35"/>
  <c r="W11" i="35"/>
  <c r="AG11" i="35" s="1"/>
  <c r="B11" i="35"/>
  <c r="T57" i="35"/>
  <c r="AD11" i="32"/>
  <c r="W11" i="32"/>
  <c r="AG11" i="32" s="1"/>
  <c r="B11" i="32"/>
  <c r="T57" i="32"/>
  <c r="B14" i="36"/>
  <c r="E10" i="36"/>
  <c r="E14" i="36" s="1"/>
  <c r="E53" i="45"/>
  <c r="O48" i="45"/>
  <c r="E12" i="59"/>
  <c r="W19" i="38"/>
  <c r="W21" i="38" s="1"/>
  <c r="W42" i="38" s="1"/>
  <c r="W55" i="38" s="1"/>
  <c r="L16" i="41"/>
  <c r="E46" i="34"/>
  <c r="E59" i="34" s="1"/>
  <c r="L18" i="1"/>
  <c r="B18" i="73"/>
  <c r="E18" i="1"/>
  <c r="O18" i="1" s="1"/>
  <c r="E19" i="5"/>
  <c r="E21" i="5" s="1"/>
  <c r="E42" i="5" s="1"/>
  <c r="E55" i="5" s="1"/>
  <c r="J41" i="2"/>
  <c r="H25" i="11" s="1"/>
  <c r="H25" i="72" s="1"/>
  <c r="H41" i="75"/>
  <c r="J41" i="75" s="1"/>
  <c r="E59" i="53"/>
  <c r="O59" i="53" s="1"/>
  <c r="O46" i="53"/>
  <c r="E17" i="1"/>
  <c r="B19" i="1"/>
  <c r="B21" i="1" s="1"/>
  <c r="B42" i="1" s="1"/>
  <c r="B55" i="1" s="1"/>
  <c r="E12" i="26"/>
  <c r="O12" i="26" s="1"/>
  <c r="L12" i="26"/>
  <c r="E12" i="29"/>
  <c r="E48" i="38"/>
  <c r="E53" i="38" s="1"/>
  <c r="E14" i="23"/>
  <c r="B12" i="35"/>
  <c r="W12" i="35"/>
  <c r="E14" i="32"/>
  <c r="L46" i="50"/>
  <c r="B59" i="50"/>
  <c r="L59" i="50" s="1"/>
  <c r="AS14" i="33"/>
  <c r="AV10" i="33"/>
  <c r="AV14" i="33" s="1"/>
  <c r="B10" i="33"/>
  <c r="E11" i="22"/>
  <c r="O11" i="22" s="1"/>
  <c r="L11" i="22"/>
  <c r="B57" i="22"/>
  <c r="W12" i="38"/>
  <c r="B12" i="38"/>
  <c r="B13" i="76"/>
  <c r="E13" i="3"/>
  <c r="E11" i="26"/>
  <c r="O11" i="26" s="1"/>
  <c r="L11" i="26"/>
  <c r="B66" i="26"/>
  <c r="L17" i="51"/>
  <c r="E17" i="51"/>
  <c r="B19" i="51"/>
  <c r="E48" i="42"/>
  <c r="O46" i="42"/>
  <c r="E19" i="65"/>
  <c r="E21" i="65" s="1"/>
  <c r="L17" i="68"/>
  <c r="B19" i="68"/>
  <c r="E17" i="68"/>
  <c r="E12" i="62"/>
  <c r="E14" i="3"/>
  <c r="E32" i="3" s="1"/>
  <c r="E17" i="32"/>
  <c r="B19" i="32"/>
  <c r="B21" i="32" s="1"/>
  <c r="B42" i="32" s="1"/>
  <c r="B55" i="32" s="1"/>
  <c r="L11" i="39"/>
  <c r="E11" i="39"/>
  <c r="O11" i="39" s="1"/>
  <c r="E17" i="38"/>
  <c r="B19" i="38"/>
  <c r="B21" i="38" s="1"/>
  <c r="B42" i="38" s="1"/>
  <c r="B55" i="38" s="1"/>
  <c r="O46" i="56"/>
  <c r="E48" i="56"/>
  <c r="O32" i="50"/>
  <c r="E46" i="50"/>
  <c r="E59" i="50" s="1"/>
  <c r="O32" i="47"/>
  <c r="E46" i="47"/>
  <c r="E59" i="47" s="1"/>
  <c r="E19" i="22"/>
  <c r="E21" i="22" s="1"/>
  <c r="E53" i="65"/>
  <c r="O53" i="65" s="1"/>
  <c r="O48" i="65"/>
  <c r="E50" i="3"/>
  <c r="B50" i="76"/>
  <c r="B52" i="3"/>
  <c r="B57" i="3" s="1"/>
  <c r="W11" i="38"/>
  <c r="AG11" i="38" s="1"/>
  <c r="AD11" i="38"/>
  <c r="T57" i="38"/>
  <c r="B11" i="38"/>
  <c r="AO16" i="54"/>
  <c r="AN42" i="54"/>
  <c r="B59" i="58"/>
  <c r="L59" i="58" s="1"/>
  <c r="L46" i="58"/>
  <c r="B46" i="73"/>
  <c r="E46" i="1"/>
  <c r="B48" i="1"/>
  <c r="B53" i="1" s="1"/>
  <c r="E17" i="48"/>
  <c r="B19" i="48"/>
  <c r="L17" i="48"/>
  <c r="E55" i="66"/>
  <c r="L55" i="66"/>
  <c r="E19" i="62"/>
  <c r="E21" i="62" s="1"/>
  <c r="E42" i="62" s="1"/>
  <c r="E55" i="62" s="1"/>
  <c r="E19" i="25"/>
  <c r="E21" i="25" s="1"/>
  <c r="E42" i="25" s="1"/>
  <c r="E55" i="25" s="1"/>
  <c r="L48" i="56"/>
  <c r="B53" i="56"/>
  <c r="L53" i="56" s="1"/>
  <c r="L12" i="51"/>
  <c r="E12" i="51"/>
  <c r="O12" i="51" s="1"/>
  <c r="B59" i="61"/>
  <c r="L59" i="61" s="1"/>
  <c r="L46" i="61"/>
  <c r="E59" i="2"/>
  <c r="C59" i="75"/>
  <c r="W19" i="35"/>
  <c r="W21" i="35" s="1"/>
  <c r="W42" i="35" s="1"/>
  <c r="W55" i="35" s="1"/>
  <c r="L46" i="70"/>
  <c r="B59" i="70"/>
  <c r="L59" i="70" s="1"/>
  <c r="E13" i="1"/>
  <c r="B13" i="73"/>
  <c r="E13" i="73" s="1"/>
  <c r="B66" i="39"/>
  <c r="E53" i="59"/>
  <c r="O53" i="59" s="1"/>
  <c r="O48" i="59"/>
  <c r="L42" i="31"/>
  <c r="L58" i="31" s="1"/>
  <c r="E48" i="35"/>
  <c r="E53" i="35" s="1"/>
  <c r="AN16" i="71"/>
  <c r="E46" i="67"/>
  <c r="O32" i="67"/>
  <c r="W13" i="36"/>
  <c r="B13" i="36"/>
  <c r="AG46" i="32"/>
  <c r="W48" i="32"/>
  <c r="W53" i="32" s="1"/>
  <c r="B53" i="22"/>
  <c r="L53" i="22" s="1"/>
  <c r="L48" i="22"/>
  <c r="O57" i="26"/>
  <c r="E62" i="26"/>
  <c r="O62" i="26" s="1"/>
  <c r="AV11" i="35"/>
  <c r="BF11" i="35" s="1"/>
  <c r="BC11" i="35"/>
  <c r="AS57" i="35"/>
  <c r="E19" i="56"/>
  <c r="E21" i="56" s="1"/>
  <c r="B19" i="35"/>
  <c r="B21" i="35" s="1"/>
  <c r="B42" i="35" s="1"/>
  <c r="B55" i="35" s="1"/>
  <c r="E17" i="35"/>
  <c r="O48" i="48"/>
  <c r="E53" i="48"/>
  <c r="O55" i="33"/>
  <c r="L17" i="42"/>
  <c r="B19" i="42"/>
  <c r="E17" i="42"/>
  <c r="F47" i="31"/>
  <c r="O46" i="22"/>
  <c r="E48" i="22"/>
  <c r="AV19" i="32"/>
  <c r="AV21" i="32" s="1"/>
  <c r="AV42" i="32" s="1"/>
  <c r="AV55" i="32" s="1"/>
  <c r="B14" i="60" l="1"/>
  <c r="L14" i="60" s="1"/>
  <c r="L10" i="60"/>
  <c r="E10" i="60"/>
  <c r="L11" i="65"/>
  <c r="E11" i="65"/>
  <c r="O11" i="65" s="1"/>
  <c r="B57" i="65"/>
  <c r="O48" i="22"/>
  <c r="E53" i="22"/>
  <c r="L19" i="42"/>
  <c r="B21" i="42"/>
  <c r="E10" i="43"/>
  <c r="B14" i="43"/>
  <c r="L14" i="43" s="1"/>
  <c r="L10" i="43"/>
  <c r="L55" i="49"/>
  <c r="E55" i="49"/>
  <c r="O17" i="68"/>
  <c r="E19" i="68"/>
  <c r="L55" i="52"/>
  <c r="E55" i="52"/>
  <c r="L11" i="59"/>
  <c r="E11" i="59"/>
  <c r="O11" i="59" s="1"/>
  <c r="B57" i="59"/>
  <c r="E12" i="35"/>
  <c r="L11" i="56"/>
  <c r="E11" i="56"/>
  <c r="O11" i="56" s="1"/>
  <c r="B57" i="56"/>
  <c r="B19" i="73"/>
  <c r="B21" i="73" s="1"/>
  <c r="B42" i="73" s="1"/>
  <c r="B55" i="73" s="1"/>
  <c r="E17" i="73"/>
  <c r="O46" i="32"/>
  <c r="E48" i="32"/>
  <c r="E53" i="32" s="1"/>
  <c r="F47" i="41"/>
  <c r="E59" i="67"/>
  <c r="O59" i="67" s="1"/>
  <c r="O46" i="67"/>
  <c r="W12" i="36"/>
  <c r="B12" i="36"/>
  <c r="E12" i="36" s="1"/>
  <c r="E50" i="76"/>
  <c r="E52" i="76" s="1"/>
  <c r="B52" i="76"/>
  <c r="B21" i="68"/>
  <c r="L19" i="68"/>
  <c r="E12" i="1"/>
  <c r="B12" i="73"/>
  <c r="E12" i="73" s="1"/>
  <c r="B14" i="33"/>
  <c r="E10" i="33"/>
  <c r="B14" i="49"/>
  <c r="L14" i="49" s="1"/>
  <c r="L10" i="49"/>
  <c r="E10" i="49"/>
  <c r="L11" i="35"/>
  <c r="E11" i="35"/>
  <c r="O11" i="35" s="1"/>
  <c r="B57" i="35"/>
  <c r="L11" i="48"/>
  <c r="E11" i="48"/>
  <c r="O11" i="48" s="1"/>
  <c r="B57" i="48"/>
  <c r="E12" i="3"/>
  <c r="B12" i="76"/>
  <c r="F49" i="31"/>
  <c r="F55" i="31" s="1"/>
  <c r="L47" i="31"/>
  <c r="E10" i="63"/>
  <c r="L10" i="63"/>
  <c r="B14" i="63"/>
  <c r="L14" i="63" s="1"/>
  <c r="E59" i="75"/>
  <c r="L19" i="48"/>
  <c r="B21" i="48"/>
  <c r="E52" i="3"/>
  <c r="E57" i="3" s="1"/>
  <c r="O48" i="56"/>
  <c r="E53" i="56"/>
  <c r="O53" i="56" s="1"/>
  <c r="E13" i="76"/>
  <c r="L16" i="11"/>
  <c r="E46" i="3"/>
  <c r="E59" i="3" s="1"/>
  <c r="E59" i="70"/>
  <c r="O59" i="70" s="1"/>
  <c r="O46" i="70"/>
  <c r="AO16" i="71"/>
  <c r="AN42" i="71"/>
  <c r="AV13" i="33"/>
  <c r="B13" i="33"/>
  <c r="E12" i="23"/>
  <c r="I47" i="11"/>
  <c r="E19" i="48"/>
  <c r="O17" i="48"/>
  <c r="L11" i="38"/>
  <c r="E11" i="38"/>
  <c r="O11" i="38" s="1"/>
  <c r="B57" i="38"/>
  <c r="E19" i="38"/>
  <c r="E21" i="38" s="1"/>
  <c r="E42" i="38" s="1"/>
  <c r="E55" i="38" s="1"/>
  <c r="E53" i="42"/>
  <c r="O53" i="42" s="1"/>
  <c r="O48" i="42"/>
  <c r="L42" i="41"/>
  <c r="L58" i="41" s="1"/>
  <c r="L11" i="32"/>
  <c r="E11" i="32"/>
  <c r="O11" i="32" s="1"/>
  <c r="B57" i="32"/>
  <c r="AA58" i="54"/>
  <c r="E19" i="42"/>
  <c r="O17" i="42"/>
  <c r="E13" i="36"/>
  <c r="E55" i="9"/>
  <c r="O55" i="66"/>
  <c r="AH47" i="71"/>
  <c r="AO42" i="54"/>
  <c r="AN58" i="54"/>
  <c r="L11" i="51"/>
  <c r="E11" i="51"/>
  <c r="O11" i="51" s="1"/>
  <c r="B57" i="51"/>
  <c r="B21" i="51"/>
  <c r="L19" i="51"/>
  <c r="E12" i="38"/>
  <c r="C41" i="75"/>
  <c r="M41" i="2"/>
  <c r="E41" i="2"/>
  <c r="O41" i="2" s="1"/>
  <c r="E19" i="1"/>
  <c r="E21" i="1" s="1"/>
  <c r="L55" i="60"/>
  <c r="E55" i="60"/>
  <c r="F16" i="31"/>
  <c r="E42" i="22"/>
  <c r="E55" i="22" s="1"/>
  <c r="E18" i="73"/>
  <c r="O18" i="73" s="1"/>
  <c r="L18" i="73"/>
  <c r="E19" i="35"/>
  <c r="E21" i="35" s="1"/>
  <c r="E42" i="35" s="1"/>
  <c r="E55" i="35" s="1"/>
  <c r="B14" i="46"/>
  <c r="L14" i="46" s="1"/>
  <c r="L10" i="46"/>
  <c r="E10" i="46"/>
  <c r="E55" i="63"/>
  <c r="L55" i="63"/>
  <c r="J13" i="51"/>
  <c r="AG11" i="54" s="1"/>
  <c r="AG37" i="54" s="1"/>
  <c r="J13" i="68"/>
  <c r="E42" i="56"/>
  <c r="E55" i="56" s="1"/>
  <c r="U16" i="71"/>
  <c r="E48" i="1"/>
  <c r="E53" i="1" s="1"/>
  <c r="B66" i="60"/>
  <c r="E19" i="32"/>
  <c r="E21" i="32" s="1"/>
  <c r="B14" i="66"/>
  <c r="E10" i="66"/>
  <c r="E42" i="65"/>
  <c r="E55" i="65" s="1"/>
  <c r="AH16" i="71"/>
  <c r="AH42" i="71" s="1"/>
  <c r="O17" i="51"/>
  <c r="E19" i="51"/>
  <c r="L55" i="46"/>
  <c r="E55" i="46"/>
  <c r="E10" i="57"/>
  <c r="B14" i="57"/>
  <c r="E59" i="61"/>
  <c r="O59" i="61" s="1"/>
  <c r="O46" i="61"/>
  <c r="O17" i="45"/>
  <c r="E19" i="45"/>
  <c r="O46" i="58"/>
  <c r="E59" i="58"/>
  <c r="O59" i="58" s="1"/>
  <c r="M16" i="54"/>
  <c r="L42" i="54"/>
  <c r="E12" i="43"/>
  <c r="O12" i="43" s="1"/>
  <c r="L12" i="43"/>
  <c r="E46" i="73"/>
  <c r="B48" i="73"/>
  <c r="B53" i="73" s="1"/>
  <c r="E55" i="69"/>
  <c r="L55" i="69"/>
  <c r="E55" i="6"/>
  <c r="B21" i="45"/>
  <c r="L19" i="45"/>
  <c r="AA42" i="71"/>
  <c r="AA58" i="71" s="1"/>
  <c r="L16" i="71"/>
  <c r="B66" i="66" l="1"/>
  <c r="AV11" i="33"/>
  <c r="BF11" i="33" s="1"/>
  <c r="BC11" i="33"/>
  <c r="B11" i="33"/>
  <c r="AS66" i="33"/>
  <c r="E13" i="46"/>
  <c r="O13" i="46" s="1"/>
  <c r="L13" i="46"/>
  <c r="J10" i="47"/>
  <c r="E11" i="23"/>
  <c r="O11" i="23" s="1"/>
  <c r="L11" i="23"/>
  <c r="B66" i="23"/>
  <c r="E14" i="43"/>
  <c r="O14" i="43" s="1"/>
  <c r="O10" i="43"/>
  <c r="E41" i="75"/>
  <c r="O41" i="75" s="1"/>
  <c r="M41" i="75"/>
  <c r="E21" i="42"/>
  <c r="O19" i="42"/>
  <c r="B66" i="43"/>
  <c r="E11" i="43"/>
  <c r="O11" i="43" s="1"/>
  <c r="L11" i="43"/>
  <c r="E12" i="66"/>
  <c r="AV12" i="33"/>
  <c r="B12" i="33"/>
  <c r="E13" i="66"/>
  <c r="E12" i="76"/>
  <c r="J10" i="53"/>
  <c r="AM12" i="54" s="1"/>
  <c r="AM38" i="54" s="1"/>
  <c r="B42" i="42"/>
  <c r="L21" i="42"/>
  <c r="O55" i="69"/>
  <c r="J13" i="42"/>
  <c r="O10" i="46"/>
  <c r="E14" i="46"/>
  <c r="O14" i="46" s="1"/>
  <c r="F16" i="11"/>
  <c r="E42" i="1"/>
  <c r="E55" i="1" s="1"/>
  <c r="AN47" i="71"/>
  <c r="AI47" i="71"/>
  <c r="E13" i="33"/>
  <c r="BA10" i="37"/>
  <c r="O19" i="68"/>
  <c r="E21" i="68"/>
  <c r="E48" i="73"/>
  <c r="E53" i="73" s="1"/>
  <c r="E14" i="66"/>
  <c r="E12" i="57"/>
  <c r="E12" i="63"/>
  <c r="O12" i="63" s="1"/>
  <c r="L12" i="63"/>
  <c r="L55" i="57"/>
  <c r="E55" i="57"/>
  <c r="E21" i="48"/>
  <c r="O19" i="48"/>
  <c r="I47" i="72"/>
  <c r="L21" i="48"/>
  <c r="B42" i="48"/>
  <c r="L13" i="60"/>
  <c r="E13" i="60"/>
  <c r="O13" i="60" s="1"/>
  <c r="L13" i="43"/>
  <c r="E13" i="43"/>
  <c r="O13" i="43" s="1"/>
  <c r="B42" i="45"/>
  <c r="L21" i="45"/>
  <c r="E14" i="57"/>
  <c r="L13" i="49"/>
  <c r="E13" i="49"/>
  <c r="O13" i="49" s="1"/>
  <c r="L11" i="60"/>
  <c r="E11" i="60"/>
  <c r="O11" i="60" s="1"/>
  <c r="L13" i="63"/>
  <c r="E13" i="63"/>
  <c r="O13" i="63" s="1"/>
  <c r="B42" i="51"/>
  <c r="L21" i="51"/>
  <c r="E11" i="49"/>
  <c r="O11" i="49" s="1"/>
  <c r="L11" i="49"/>
  <c r="E13" i="57"/>
  <c r="B66" i="63"/>
  <c r="L47" i="41"/>
  <c r="J10" i="67"/>
  <c r="AM12" i="71" s="1"/>
  <c r="AM38" i="71" s="1"/>
  <c r="O55" i="49"/>
  <c r="L11" i="63"/>
  <c r="E11" i="63"/>
  <c r="O11" i="63" s="1"/>
  <c r="E14" i="60"/>
  <c r="O14" i="60" s="1"/>
  <c r="O10" i="60"/>
  <c r="E11" i="3"/>
  <c r="O11" i="3" s="1"/>
  <c r="L11" i="3"/>
  <c r="B11" i="76"/>
  <c r="B61" i="3"/>
  <c r="B66" i="49"/>
  <c r="L12" i="60"/>
  <c r="E12" i="60"/>
  <c r="O12" i="60" s="1"/>
  <c r="J10" i="61"/>
  <c r="O55" i="52"/>
  <c r="AH47" i="54"/>
  <c r="L55" i="43"/>
  <c r="E55" i="43"/>
  <c r="L11" i="66"/>
  <c r="E11" i="66"/>
  <c r="O11" i="66" s="1"/>
  <c r="L42" i="71"/>
  <c r="L11" i="1"/>
  <c r="E11" i="1"/>
  <c r="O11" i="1" s="1"/>
  <c r="B11" i="73"/>
  <c r="B57" i="1"/>
  <c r="B11" i="36"/>
  <c r="AD11" i="36"/>
  <c r="W11" i="36"/>
  <c r="AG11" i="36" s="1"/>
  <c r="T66" i="36"/>
  <c r="J13" i="53"/>
  <c r="AM11" i="54" s="1"/>
  <c r="AM37" i="54" s="1"/>
  <c r="J13" i="67"/>
  <c r="AM11" i="71" s="1"/>
  <c r="AM37" i="71" s="1"/>
  <c r="J13" i="58"/>
  <c r="J13" i="70"/>
  <c r="BA13" i="37"/>
  <c r="J13" i="61"/>
  <c r="J13" i="47"/>
  <c r="J13" i="64"/>
  <c r="E21" i="45"/>
  <c r="O19" i="45"/>
  <c r="O55" i="46"/>
  <c r="E42" i="32"/>
  <c r="E55" i="32" s="1"/>
  <c r="F16" i="41"/>
  <c r="U42" i="71"/>
  <c r="U58" i="71" s="1"/>
  <c r="F16" i="71"/>
  <c r="J13" i="45"/>
  <c r="J12" i="64"/>
  <c r="J12" i="44"/>
  <c r="J12" i="61"/>
  <c r="J12" i="67"/>
  <c r="AM13" i="71" s="1"/>
  <c r="AM39" i="71" s="1"/>
  <c r="J12" i="70"/>
  <c r="J12" i="47"/>
  <c r="BA12" i="37"/>
  <c r="O55" i="60"/>
  <c r="O10" i="49"/>
  <c r="E14" i="49"/>
  <c r="O14" i="49" s="1"/>
  <c r="E14" i="33"/>
  <c r="E12" i="49"/>
  <c r="O12" i="49" s="1"/>
  <c r="L12" i="49"/>
  <c r="O19" i="51"/>
  <c r="E21" i="51"/>
  <c r="AH58" i="71"/>
  <c r="J13" i="48"/>
  <c r="O55" i="63"/>
  <c r="F42" i="31"/>
  <c r="F58" i="31" s="1"/>
  <c r="AO42" i="71"/>
  <c r="AN58" i="71"/>
  <c r="L42" i="11"/>
  <c r="L58" i="11" s="1"/>
  <c r="L16" i="72"/>
  <c r="E14" i="63"/>
  <c r="O14" i="63" s="1"/>
  <c r="O10" i="63"/>
  <c r="J12" i="53"/>
  <c r="AM13" i="54" s="1"/>
  <c r="AM39" i="54" s="1"/>
  <c r="L21" i="68"/>
  <c r="B42" i="68"/>
  <c r="E19" i="73"/>
  <c r="E21" i="73" s="1"/>
  <c r="E42" i="73" s="1"/>
  <c r="E55" i="73" s="1"/>
  <c r="J10" i="64"/>
  <c r="J50" i="44" l="1"/>
  <c r="BA50" i="34"/>
  <c r="J50" i="70"/>
  <c r="J50" i="53"/>
  <c r="J13" i="24"/>
  <c r="L13" i="24"/>
  <c r="BA50" i="37"/>
  <c r="Z11" i="71"/>
  <c r="J50" i="50"/>
  <c r="J50" i="67"/>
  <c r="AB13" i="34"/>
  <c r="AG13" i="34" s="1"/>
  <c r="AD13" i="34"/>
  <c r="J50" i="61"/>
  <c r="J50" i="58"/>
  <c r="L42" i="68"/>
  <c r="B55" i="68"/>
  <c r="L55" i="68" s="1"/>
  <c r="J13" i="65"/>
  <c r="L13" i="65"/>
  <c r="B14" i="69"/>
  <c r="L14" i="69" s="1"/>
  <c r="E10" i="69"/>
  <c r="L10" i="69"/>
  <c r="BA12" i="40"/>
  <c r="BF12" i="40" s="1"/>
  <c r="BC12" i="40"/>
  <c r="L11" i="57"/>
  <c r="E11" i="57"/>
  <c r="O11" i="57" s="1"/>
  <c r="B66" i="57"/>
  <c r="J13" i="28"/>
  <c r="O13" i="28" s="1"/>
  <c r="L13" i="28"/>
  <c r="J10" i="70"/>
  <c r="L10" i="52"/>
  <c r="E10" i="52"/>
  <c r="B14" i="52"/>
  <c r="L14" i="52" s="1"/>
  <c r="F42" i="11"/>
  <c r="F58" i="11" s="1"/>
  <c r="B55" i="42"/>
  <c r="L55" i="42" s="1"/>
  <c r="L42" i="42"/>
  <c r="G13" i="35"/>
  <c r="AB13" i="35"/>
  <c r="AG13" i="35" s="1"/>
  <c r="AD13" i="35"/>
  <c r="BA12" i="34"/>
  <c r="BF12" i="34" s="1"/>
  <c r="BC12" i="34"/>
  <c r="J12" i="58"/>
  <c r="Z13" i="71" s="1"/>
  <c r="F42" i="71"/>
  <c r="F42" i="41"/>
  <c r="F58" i="41" s="1"/>
  <c r="J10" i="45"/>
  <c r="AN47" i="54"/>
  <c r="AI47" i="54"/>
  <c r="E11" i="76"/>
  <c r="O11" i="76" s="1"/>
  <c r="L11" i="76"/>
  <c r="J12" i="10"/>
  <c r="O12" i="10" s="1"/>
  <c r="L12" i="10"/>
  <c r="J10" i="42"/>
  <c r="J10" i="48"/>
  <c r="J13" i="50"/>
  <c r="G13" i="40"/>
  <c r="O55" i="43"/>
  <c r="U47" i="54"/>
  <c r="B55" i="51"/>
  <c r="L55" i="51" s="1"/>
  <c r="L42" i="51"/>
  <c r="J13" i="8"/>
  <c r="O13" i="8" s="1"/>
  <c r="L13" i="8"/>
  <c r="AO47" i="71"/>
  <c r="T11" i="54"/>
  <c r="AB13" i="40"/>
  <c r="AG13" i="40" s="1"/>
  <c r="AD13" i="40"/>
  <c r="J12" i="7"/>
  <c r="O12" i="7" s="1"/>
  <c r="L12" i="7"/>
  <c r="J13" i="1"/>
  <c r="L13" i="1"/>
  <c r="O21" i="48"/>
  <c r="E42" i="48"/>
  <c r="E55" i="48" s="1"/>
  <c r="J13" i="22"/>
  <c r="L13" i="22"/>
  <c r="E10" i="9"/>
  <c r="E14" i="9" s="1"/>
  <c r="B14" i="9"/>
  <c r="U16" i="54"/>
  <c r="O21" i="42"/>
  <c r="E42" i="42"/>
  <c r="E55" i="42" s="1"/>
  <c r="L42" i="72"/>
  <c r="J12" i="50"/>
  <c r="Z13" i="54" s="1"/>
  <c r="J12" i="30"/>
  <c r="O12" i="30" s="1"/>
  <c r="L12" i="30"/>
  <c r="J10" i="50"/>
  <c r="J10" i="44"/>
  <c r="G13" i="38"/>
  <c r="AB13" i="38"/>
  <c r="AG13" i="38" s="1"/>
  <c r="AD13" i="38"/>
  <c r="J50" i="47"/>
  <c r="J12" i="27"/>
  <c r="O12" i="27" s="1"/>
  <c r="L12" i="27"/>
  <c r="J13" i="56"/>
  <c r="L13" i="56"/>
  <c r="J10" i="68"/>
  <c r="O55" i="57"/>
  <c r="U47" i="71"/>
  <c r="E42" i="68"/>
  <c r="O21" i="68"/>
  <c r="BA13" i="35"/>
  <c r="BF13" i="35" s="1"/>
  <c r="BC13" i="35"/>
  <c r="L12" i="46"/>
  <c r="E12" i="46"/>
  <c r="O12" i="46" s="1"/>
  <c r="L11" i="33"/>
  <c r="E11" i="33"/>
  <c r="O11" i="33" s="1"/>
  <c r="B66" i="33"/>
  <c r="J13" i="62"/>
  <c r="O13" i="62" s="1"/>
  <c r="L13" i="62"/>
  <c r="J13" i="5"/>
  <c r="O13" i="5" s="1"/>
  <c r="L13" i="5"/>
  <c r="G12" i="40"/>
  <c r="AB12" i="40"/>
  <c r="AG12" i="40" s="1"/>
  <c r="AD12" i="40"/>
  <c r="O21" i="45"/>
  <c r="E42" i="45"/>
  <c r="E55" i="45" s="1"/>
  <c r="B66" i="36"/>
  <c r="E11" i="36"/>
  <c r="O11" i="36" s="1"/>
  <c r="L11" i="36"/>
  <c r="J10" i="51"/>
  <c r="AG12" i="54" s="1"/>
  <c r="AG38" i="54" s="1"/>
  <c r="J13" i="59"/>
  <c r="O13" i="59" s="1"/>
  <c r="L13" i="59"/>
  <c r="BA13" i="32"/>
  <c r="BF13" i="32" s="1"/>
  <c r="BC13" i="32"/>
  <c r="B55" i="45"/>
  <c r="L55" i="45" s="1"/>
  <c r="L42" i="45"/>
  <c r="L11" i="46"/>
  <c r="E11" i="46"/>
  <c r="O11" i="46" s="1"/>
  <c r="B66" i="46"/>
  <c r="E12" i="33"/>
  <c r="BA13" i="38"/>
  <c r="BF13" i="38" s="1"/>
  <c r="BC13" i="38"/>
  <c r="O21" i="51"/>
  <c r="AH16" i="54"/>
  <c r="E42" i="51"/>
  <c r="E55" i="51" s="1"/>
  <c r="J10" i="58"/>
  <c r="Z12" i="71" s="1"/>
  <c r="B14" i="6"/>
  <c r="E10" i="6"/>
  <c r="E14" i="6" s="1"/>
  <c r="G12" i="37"/>
  <c r="AB12" i="37"/>
  <c r="AG12" i="37" s="1"/>
  <c r="AD12" i="37"/>
  <c r="E11" i="73"/>
  <c r="O11" i="73" s="1"/>
  <c r="L11" i="73"/>
  <c r="AB13" i="32"/>
  <c r="AG13" i="32" s="1"/>
  <c r="G13" i="32"/>
  <c r="G13" i="73" s="1"/>
  <c r="AD13" i="32"/>
  <c r="J13" i="44"/>
  <c r="Z11" i="54" s="1"/>
  <c r="B55" i="48"/>
  <c r="L55" i="48" s="1"/>
  <c r="L42" i="48"/>
  <c r="J13" i="25"/>
  <c r="O13" i="25" s="1"/>
  <c r="L13" i="25"/>
  <c r="Z12" i="54" l="1"/>
  <c r="L13" i="73"/>
  <c r="J13" i="73"/>
  <c r="O13" i="73" s="1"/>
  <c r="K13" i="54"/>
  <c r="K39" i="54" s="1"/>
  <c r="Z39" i="54"/>
  <c r="BA10" i="40"/>
  <c r="BF10" i="40" s="1"/>
  <c r="BC10" i="40"/>
  <c r="G50" i="40"/>
  <c r="AB50" i="40"/>
  <c r="AG50" i="40" s="1"/>
  <c r="AD50" i="40"/>
  <c r="J13" i="7"/>
  <c r="O13" i="7" s="1"/>
  <c r="L13" i="7"/>
  <c r="J10" i="10"/>
  <c r="O10" i="10" s="1"/>
  <c r="L10" i="10"/>
  <c r="T11" i="71"/>
  <c r="O13" i="56"/>
  <c r="J13" i="38"/>
  <c r="O13" i="38" s="1"/>
  <c r="L13" i="38"/>
  <c r="BA10" i="38"/>
  <c r="BF10" i="38" s="1"/>
  <c r="BC10" i="38"/>
  <c r="J13" i="40"/>
  <c r="O13" i="40" s="1"/>
  <c r="L13" i="40"/>
  <c r="E11" i="54"/>
  <c r="E37" i="54" s="1"/>
  <c r="T37" i="54"/>
  <c r="J50" i="3"/>
  <c r="O50" i="3" s="1"/>
  <c r="L50" i="3"/>
  <c r="J10" i="5"/>
  <c r="O10" i="5" s="1"/>
  <c r="L10" i="5"/>
  <c r="J13" i="27"/>
  <c r="O13" i="27" s="1"/>
  <c r="L13" i="27"/>
  <c r="J10" i="25"/>
  <c r="O10" i="25" s="1"/>
  <c r="L10" i="25"/>
  <c r="E11" i="31"/>
  <c r="E37" i="31" s="1"/>
  <c r="O13" i="22"/>
  <c r="AA47" i="54"/>
  <c r="V47" i="54"/>
  <c r="F47" i="54"/>
  <c r="J13" i="35"/>
  <c r="O13" i="35" s="1"/>
  <c r="L13" i="35"/>
  <c r="O10" i="52"/>
  <c r="E14" i="52"/>
  <c r="O14" i="52" s="1"/>
  <c r="BA10" i="32"/>
  <c r="BF10" i="32" s="1"/>
  <c r="BC10" i="32"/>
  <c r="AG11" i="71"/>
  <c r="AG37" i="71" s="1"/>
  <c r="O13" i="65"/>
  <c r="O13" i="24"/>
  <c r="J10" i="30"/>
  <c r="O10" i="30" s="1"/>
  <c r="L10" i="30"/>
  <c r="J10" i="22"/>
  <c r="L10" i="22"/>
  <c r="J50" i="10"/>
  <c r="O50" i="10" s="1"/>
  <c r="L50" i="10"/>
  <c r="G12" i="34"/>
  <c r="AB12" i="34"/>
  <c r="AG12" i="34" s="1"/>
  <c r="AD12" i="34"/>
  <c r="E14" i="69"/>
  <c r="O14" i="69" s="1"/>
  <c r="O10" i="69"/>
  <c r="AI16" i="54"/>
  <c r="AH42" i="54"/>
  <c r="AH58" i="54" s="1"/>
  <c r="J50" i="27"/>
  <c r="O50" i="27" s="1"/>
  <c r="L50" i="27"/>
  <c r="J10" i="28"/>
  <c r="O10" i="28" s="1"/>
  <c r="L10" i="28"/>
  <c r="J50" i="7"/>
  <c r="O50" i="7" s="1"/>
  <c r="L50" i="7"/>
  <c r="J10" i="24"/>
  <c r="L10" i="24"/>
  <c r="T12" i="54"/>
  <c r="J10" i="65"/>
  <c r="L10" i="65"/>
  <c r="J50" i="64"/>
  <c r="O50" i="64" s="1"/>
  <c r="L50" i="64"/>
  <c r="J12" i="37"/>
  <c r="O12" i="37" s="1"/>
  <c r="L12" i="37"/>
  <c r="E13" i="6"/>
  <c r="E13" i="69"/>
  <c r="O13" i="69" s="1"/>
  <c r="L13" i="69"/>
  <c r="AA47" i="71"/>
  <c r="F47" i="71"/>
  <c r="G10" i="37"/>
  <c r="AB10" i="37"/>
  <c r="AG10" i="37" s="1"/>
  <c r="AD10" i="37"/>
  <c r="AB13" i="37"/>
  <c r="AG13" i="37" s="1"/>
  <c r="G13" i="37"/>
  <c r="AD13" i="37"/>
  <c r="E11" i="11"/>
  <c r="O13" i="1"/>
  <c r="AB10" i="32"/>
  <c r="AG10" i="32" s="1"/>
  <c r="G10" i="32"/>
  <c r="AD10" i="32"/>
  <c r="BA13" i="40"/>
  <c r="BF13" i="40" s="1"/>
  <c r="BC13" i="40"/>
  <c r="J12" i="24"/>
  <c r="L12" i="24"/>
  <c r="AO47" i="54"/>
  <c r="J50" i="30"/>
  <c r="O50" i="30" s="1"/>
  <c r="L50" i="30"/>
  <c r="AB10" i="35"/>
  <c r="AG10" i="35" s="1"/>
  <c r="G10" i="35"/>
  <c r="AD10" i="35"/>
  <c r="AB10" i="34"/>
  <c r="AG10" i="34" s="1"/>
  <c r="G10" i="34"/>
  <c r="AD10" i="34"/>
  <c r="O42" i="68"/>
  <c r="E55" i="68"/>
  <c r="O55" i="68" s="1"/>
  <c r="L13" i="52"/>
  <c r="E13" i="52"/>
  <c r="O13" i="52" s="1"/>
  <c r="F16" i="54"/>
  <c r="V16" i="54"/>
  <c r="U42" i="54"/>
  <c r="U58" i="54" s="1"/>
  <c r="G10" i="38"/>
  <c r="AB10" i="38"/>
  <c r="AG10" i="38" s="1"/>
  <c r="AD10" i="38"/>
  <c r="J10" i="59"/>
  <c r="O10" i="59" s="1"/>
  <c r="L10" i="59"/>
  <c r="J10" i="3"/>
  <c r="L10" i="3"/>
  <c r="J13" i="32"/>
  <c r="L13" i="32"/>
  <c r="J13" i="3"/>
  <c r="L13" i="3"/>
  <c r="J12" i="40"/>
  <c r="O12" i="40" s="1"/>
  <c r="L12" i="40"/>
  <c r="J13" i="30"/>
  <c r="O13" i="30" s="1"/>
  <c r="L13" i="30"/>
  <c r="J50" i="24"/>
  <c r="Z38" i="54"/>
  <c r="K12" i="54"/>
  <c r="K38" i="54" s="1"/>
  <c r="J10" i="8"/>
  <c r="O10" i="8" s="1"/>
  <c r="L10" i="8"/>
  <c r="J10" i="56"/>
  <c r="L10" i="56"/>
  <c r="J10" i="62"/>
  <c r="O10" i="62" s="1"/>
  <c r="L10" i="62"/>
  <c r="J10" i="7"/>
  <c r="O10" i="7" s="1"/>
  <c r="L10" i="7"/>
  <c r="K11" i="71"/>
  <c r="K37" i="71" s="1"/>
  <c r="Z37" i="71"/>
  <c r="K11" i="54"/>
  <c r="K37" i="54" s="1"/>
  <c r="Z37" i="54"/>
  <c r="BA13" i="34"/>
  <c r="BF13" i="34" s="1"/>
  <c r="BC13" i="34"/>
  <c r="BA10" i="35"/>
  <c r="BF10" i="35" s="1"/>
  <c r="BC10" i="35"/>
  <c r="Z38" i="71"/>
  <c r="K12" i="71"/>
  <c r="K38" i="71" s="1"/>
  <c r="J10" i="27"/>
  <c r="O10" i="27" s="1"/>
  <c r="L10" i="27"/>
  <c r="E13" i="9"/>
  <c r="BA10" i="34"/>
  <c r="BF10" i="34" s="1"/>
  <c r="BC10" i="34"/>
  <c r="G10" i="40"/>
  <c r="AB10" i="40"/>
  <c r="AG10" i="40" s="1"/>
  <c r="AD10" i="40"/>
  <c r="AB50" i="37"/>
  <c r="AG50" i="37" s="1"/>
  <c r="G50" i="37"/>
  <c r="AD50" i="37"/>
  <c r="K13" i="71"/>
  <c r="K39" i="71" s="1"/>
  <c r="Z39" i="71"/>
  <c r="BA50" i="40"/>
  <c r="BF50" i="40" s="1"/>
  <c r="BC50" i="40"/>
  <c r="J13" i="10"/>
  <c r="O13" i="10" s="1"/>
  <c r="L13" i="10"/>
  <c r="G13" i="34"/>
  <c r="G13" i="76" l="1"/>
  <c r="J13" i="76" s="1"/>
  <c r="O13" i="76" s="1"/>
  <c r="L12" i="52"/>
  <c r="E12" i="52"/>
  <c r="O12" i="52" s="1"/>
  <c r="E55" i="2"/>
  <c r="B55" i="75"/>
  <c r="G16" i="54"/>
  <c r="F42" i="54"/>
  <c r="F16" i="72"/>
  <c r="J12" i="34"/>
  <c r="L12" i="34"/>
  <c r="E11" i="9"/>
  <c r="O11" i="9" s="1"/>
  <c r="L11" i="9"/>
  <c r="B66" i="9"/>
  <c r="J10" i="40"/>
  <c r="O10" i="40" s="1"/>
  <c r="L10" i="40"/>
  <c r="E11" i="41"/>
  <c r="E37" i="41" s="1"/>
  <c r="O13" i="32"/>
  <c r="J10" i="35"/>
  <c r="O10" i="35" s="1"/>
  <c r="L10" i="35"/>
  <c r="E37" i="11"/>
  <c r="J13" i="37"/>
  <c r="O13" i="37" s="1"/>
  <c r="L13" i="37"/>
  <c r="L47" i="71"/>
  <c r="G47" i="54"/>
  <c r="L47" i="54"/>
  <c r="E12" i="9"/>
  <c r="L12" i="69"/>
  <c r="E12" i="69"/>
  <c r="O12" i="69" s="1"/>
  <c r="K11" i="11"/>
  <c r="O13" i="3"/>
  <c r="J10" i="34"/>
  <c r="L10" i="34"/>
  <c r="K12" i="31"/>
  <c r="K38" i="31" s="1"/>
  <c r="O10" i="24"/>
  <c r="T38" i="54"/>
  <c r="E12" i="54"/>
  <c r="E38" i="54" s="1"/>
  <c r="T12" i="71"/>
  <c r="O10" i="56"/>
  <c r="L11" i="6"/>
  <c r="E11" i="6"/>
  <c r="O11" i="6" s="1"/>
  <c r="B66" i="6"/>
  <c r="J12" i="3"/>
  <c r="G12" i="76"/>
  <c r="L12" i="3"/>
  <c r="J10" i="38"/>
  <c r="O10" i="38" s="1"/>
  <c r="L10" i="38"/>
  <c r="E12" i="31"/>
  <c r="E38" i="31" s="1"/>
  <c r="O10" i="22"/>
  <c r="E11" i="71"/>
  <c r="E37" i="71" s="1"/>
  <c r="T37" i="71"/>
  <c r="J50" i="40"/>
  <c r="O50" i="40" s="1"/>
  <c r="L50" i="40"/>
  <c r="E12" i="6"/>
  <c r="J10" i="32"/>
  <c r="L10" i="32"/>
  <c r="J10" i="37"/>
  <c r="O10" i="37" s="1"/>
  <c r="L10" i="37"/>
  <c r="K11" i="31"/>
  <c r="K37" i="31" s="1"/>
  <c r="J13" i="34"/>
  <c r="L13" i="34"/>
  <c r="G10" i="76"/>
  <c r="G50" i="34"/>
  <c r="G50" i="76" s="1"/>
  <c r="AB50" i="34"/>
  <c r="AG50" i="34" s="1"/>
  <c r="AD50" i="34"/>
  <c r="AG12" i="71"/>
  <c r="AG38" i="71" s="1"/>
  <c r="O10" i="65"/>
  <c r="J50" i="37"/>
  <c r="O50" i="37" s="1"/>
  <c r="L50" i="37"/>
  <c r="K12" i="11"/>
  <c r="O10" i="3"/>
  <c r="K13" i="31"/>
  <c r="K39" i="31" s="1"/>
  <c r="O12" i="24"/>
  <c r="J10" i="1"/>
  <c r="G10" i="73"/>
  <c r="L10" i="1"/>
  <c r="B14" i="2"/>
  <c r="B10" i="75"/>
  <c r="E10" i="2"/>
  <c r="J12" i="68"/>
  <c r="J12" i="51"/>
  <c r="AG13" i="54" s="1"/>
  <c r="AG39" i="54" s="1"/>
  <c r="L13" i="76" l="1"/>
  <c r="BA46" i="32"/>
  <c r="L50" i="76"/>
  <c r="J50" i="76"/>
  <c r="O50" i="76" s="1"/>
  <c r="AB12" i="35"/>
  <c r="AG12" i="35" s="1"/>
  <c r="G12" i="35"/>
  <c r="AD12" i="35"/>
  <c r="BA12" i="35"/>
  <c r="BF12" i="35" s="1"/>
  <c r="BC12" i="35"/>
  <c r="E14" i="2"/>
  <c r="J46" i="48"/>
  <c r="J46" i="42"/>
  <c r="J46" i="51"/>
  <c r="J12" i="25"/>
  <c r="O12" i="25" s="1"/>
  <c r="L12" i="25"/>
  <c r="B14" i="75"/>
  <c r="E10" i="75"/>
  <c r="E14" i="75" s="1"/>
  <c r="K11" i="41"/>
  <c r="K37" i="41" s="1"/>
  <c r="O13" i="34"/>
  <c r="B12" i="75"/>
  <c r="E12" i="2"/>
  <c r="E13" i="2"/>
  <c r="B13" i="75"/>
  <c r="K13" i="41"/>
  <c r="K39" i="41" s="1"/>
  <c r="O12" i="34"/>
  <c r="J12" i="62"/>
  <c r="O12" i="62" s="1"/>
  <c r="L12" i="62"/>
  <c r="J12" i="65"/>
  <c r="L12" i="65"/>
  <c r="J12" i="8"/>
  <c r="O12" i="8" s="1"/>
  <c r="L12" i="8"/>
  <c r="E12" i="41"/>
  <c r="E38" i="41" s="1"/>
  <c r="O10" i="32"/>
  <c r="J12" i="76"/>
  <c r="O12" i="76" s="1"/>
  <c r="L12" i="76"/>
  <c r="E12" i="71"/>
  <c r="E38" i="71" s="1"/>
  <c r="T38" i="71"/>
  <c r="J46" i="56"/>
  <c r="BA12" i="32"/>
  <c r="BF12" i="32" s="1"/>
  <c r="BC12" i="32"/>
  <c r="J12" i="42"/>
  <c r="J10" i="73"/>
  <c r="O10" i="73" s="1"/>
  <c r="L10" i="73"/>
  <c r="J46" i="59"/>
  <c r="E11" i="69"/>
  <c r="O11" i="69" s="1"/>
  <c r="L11" i="69"/>
  <c r="B66" i="69"/>
  <c r="J10" i="76"/>
  <c r="O10" i="76" s="1"/>
  <c r="L10" i="76"/>
  <c r="K13" i="11"/>
  <c r="O12" i="3"/>
  <c r="F42" i="72"/>
  <c r="J12" i="28"/>
  <c r="O12" i="28" s="1"/>
  <c r="L12" i="28"/>
  <c r="J12" i="48"/>
  <c r="E12" i="11"/>
  <c r="O10" i="1"/>
  <c r="K38" i="11"/>
  <c r="J46" i="68"/>
  <c r="J50" i="34"/>
  <c r="O50" i="34" s="1"/>
  <c r="L50" i="34"/>
  <c r="E11" i="52"/>
  <c r="O11" i="52" s="1"/>
  <c r="L11" i="52"/>
  <c r="B66" i="52"/>
  <c r="J46" i="65"/>
  <c r="K12" i="41"/>
  <c r="K38" i="41" s="1"/>
  <c r="O10" i="34"/>
  <c r="E55" i="75"/>
  <c r="J12" i="59"/>
  <c r="O12" i="59" s="1"/>
  <c r="L12" i="59"/>
  <c r="J12" i="5"/>
  <c r="O12" i="5" s="1"/>
  <c r="L12" i="5"/>
  <c r="J13" i="46"/>
  <c r="J13" i="60"/>
  <c r="J13" i="26"/>
  <c r="J13" i="69"/>
  <c r="J13" i="52"/>
  <c r="E11" i="72"/>
  <c r="F47" i="11"/>
  <c r="BA12" i="38"/>
  <c r="BF12" i="38" s="1"/>
  <c r="BC12" i="38"/>
  <c r="AB12" i="38"/>
  <c r="AG12" i="38" s="1"/>
  <c r="G12" i="38"/>
  <c r="AD12" i="38"/>
  <c r="J12" i="45"/>
  <c r="J46" i="22"/>
  <c r="J46" i="45"/>
  <c r="K37" i="11"/>
  <c r="K11" i="72" l="1"/>
  <c r="J46" i="28"/>
  <c r="O46" i="28" s="1"/>
  <c r="L46" i="28"/>
  <c r="AB46" i="38"/>
  <c r="AG46" i="38" s="1"/>
  <c r="G46" i="38"/>
  <c r="AD46" i="38"/>
  <c r="T13" i="54"/>
  <c r="J12" i="56"/>
  <c r="L12" i="56"/>
  <c r="E13" i="75"/>
  <c r="E37" i="72"/>
  <c r="E38" i="11"/>
  <c r="E12" i="72"/>
  <c r="AB12" i="32"/>
  <c r="AG12" i="32" s="1"/>
  <c r="G12" i="32"/>
  <c r="AD12" i="32"/>
  <c r="J46" i="5"/>
  <c r="O46" i="5" s="1"/>
  <c r="L46" i="5"/>
  <c r="J12" i="22"/>
  <c r="L12" i="22"/>
  <c r="E12" i="75"/>
  <c r="J13" i="49"/>
  <c r="J12" i="35"/>
  <c r="O12" i="35" s="1"/>
  <c r="L12" i="35"/>
  <c r="AB46" i="32"/>
  <c r="G46" i="32"/>
  <c r="J46" i="32" s="1"/>
  <c r="L47" i="11"/>
  <c r="F47" i="72"/>
  <c r="J46" i="8"/>
  <c r="O46" i="8" s="1"/>
  <c r="L46" i="8"/>
  <c r="BA46" i="38"/>
  <c r="BF46" i="38" s="1"/>
  <c r="BC46" i="38"/>
  <c r="J46" i="62"/>
  <c r="O46" i="62" s="1"/>
  <c r="L46" i="62"/>
  <c r="J17" i="45"/>
  <c r="J17" i="51"/>
  <c r="AG14" i="54" s="1"/>
  <c r="J17" i="68"/>
  <c r="AB46" i="35"/>
  <c r="G46" i="35"/>
  <c r="J46" i="25"/>
  <c r="O46" i="25" s="1"/>
  <c r="L46" i="25"/>
  <c r="BA46" i="35"/>
  <c r="BF46" i="35" s="1"/>
  <c r="BC46" i="35"/>
  <c r="J12" i="38"/>
  <c r="O12" i="38" s="1"/>
  <c r="L12" i="38"/>
  <c r="J13" i="43"/>
  <c r="AG13" i="71"/>
  <c r="AG39" i="71" s="1"/>
  <c r="O12" i="65"/>
  <c r="K37" i="72"/>
  <c r="E11" i="2"/>
  <c r="O11" i="2" s="1"/>
  <c r="B11" i="75"/>
  <c r="L11" i="2"/>
  <c r="B66" i="2"/>
  <c r="J13" i="63"/>
  <c r="K12" i="72"/>
  <c r="K39" i="11"/>
  <c r="K13" i="72"/>
  <c r="AB13" i="33" l="1"/>
  <c r="AG13" i="33" s="1"/>
  <c r="G13" i="33"/>
  <c r="AD13" i="33"/>
  <c r="T13" i="71"/>
  <c r="O12" i="56"/>
  <c r="J17" i="42"/>
  <c r="E13" i="31"/>
  <c r="E39" i="31" s="1"/>
  <c r="O12" i="22"/>
  <c r="K38" i="72"/>
  <c r="J13" i="66"/>
  <c r="O13" i="66" s="1"/>
  <c r="L13" i="66"/>
  <c r="J46" i="35"/>
  <c r="O46" i="35" s="1"/>
  <c r="L46" i="35"/>
  <c r="J13" i="6"/>
  <c r="O13" i="6" s="1"/>
  <c r="L13" i="6"/>
  <c r="E38" i="72"/>
  <c r="J10" i="43"/>
  <c r="J10" i="63"/>
  <c r="J13" i="57"/>
  <c r="O13" i="57" s="1"/>
  <c r="L13" i="57"/>
  <c r="J12" i="1"/>
  <c r="G12" i="73"/>
  <c r="L12" i="1"/>
  <c r="J12" i="32"/>
  <c r="L12" i="32"/>
  <c r="E11" i="75"/>
  <c r="O11" i="75" s="1"/>
  <c r="L11" i="75"/>
  <c r="J10" i="69"/>
  <c r="BA13" i="33"/>
  <c r="BF13" i="33" s="1"/>
  <c r="BC13" i="33"/>
  <c r="K39" i="72"/>
  <c r="J46" i="1"/>
  <c r="G46" i="73"/>
  <c r="L46" i="1"/>
  <c r="J13" i="9"/>
  <c r="O13" i="9" s="1"/>
  <c r="L13" i="9"/>
  <c r="J13" i="2"/>
  <c r="O13" i="2" s="1"/>
  <c r="L13" i="2"/>
  <c r="J10" i="26"/>
  <c r="G13" i="36"/>
  <c r="AB13" i="36"/>
  <c r="AG13" i="36" s="1"/>
  <c r="AD13" i="36"/>
  <c r="J10" i="60"/>
  <c r="G13" i="39"/>
  <c r="G13" i="75" s="1"/>
  <c r="AB13" i="39"/>
  <c r="AG13" i="39" s="1"/>
  <c r="AD13" i="39"/>
  <c r="T39" i="54"/>
  <c r="E13" i="54"/>
  <c r="E39" i="54" s="1"/>
  <c r="J10" i="52"/>
  <c r="J17" i="48"/>
  <c r="L47" i="72"/>
  <c r="J13" i="29"/>
  <c r="O13" i="29" s="1"/>
  <c r="L13" i="29"/>
  <c r="J46" i="38"/>
  <c r="O46" i="38" s="1"/>
  <c r="L46" i="38"/>
  <c r="J10" i="46"/>
  <c r="BA13" i="36"/>
  <c r="BF13" i="36" s="1"/>
  <c r="BC13" i="36"/>
  <c r="BA13" i="39"/>
  <c r="BF13" i="39" s="1"/>
  <c r="BC13" i="39"/>
  <c r="J13" i="23"/>
  <c r="O13" i="23" s="1"/>
  <c r="L13" i="23"/>
  <c r="BA17" i="32" l="1"/>
  <c r="BF17" i="32" s="1"/>
  <c r="BC17" i="32"/>
  <c r="J17" i="59"/>
  <c r="O17" i="59" s="1"/>
  <c r="L17" i="59"/>
  <c r="J46" i="73"/>
  <c r="O46" i="73" s="1"/>
  <c r="L46" i="73"/>
  <c r="O46" i="1"/>
  <c r="J17" i="1"/>
  <c r="L17" i="1"/>
  <c r="J10" i="57"/>
  <c r="O10" i="57" s="1"/>
  <c r="L10" i="57"/>
  <c r="BA10" i="39"/>
  <c r="BF10" i="39" s="1"/>
  <c r="BC10" i="39"/>
  <c r="J17" i="22"/>
  <c r="L17" i="22"/>
  <c r="T14" i="54"/>
  <c r="E14" i="54" s="1"/>
  <c r="J17" i="8"/>
  <c r="O17" i="8" s="1"/>
  <c r="L17" i="8"/>
  <c r="J13" i="36"/>
  <c r="O13" i="36" s="1"/>
  <c r="L13" i="36"/>
  <c r="T39" i="71"/>
  <c r="E13" i="71"/>
  <c r="E39" i="71" s="1"/>
  <c r="AB10" i="36"/>
  <c r="AG10" i="36" s="1"/>
  <c r="AD10" i="36"/>
  <c r="J17" i="28"/>
  <c r="O17" i="28" s="1"/>
  <c r="L17" i="28"/>
  <c r="J13" i="75"/>
  <c r="O13" i="75" s="1"/>
  <c r="L13" i="75"/>
  <c r="AB17" i="32"/>
  <c r="AG17" i="32" s="1"/>
  <c r="G17" i="32"/>
  <c r="AD17" i="32"/>
  <c r="L12" i="73"/>
  <c r="J12" i="73"/>
  <c r="O12" i="73" s="1"/>
  <c r="J17" i="56"/>
  <c r="L17" i="56"/>
  <c r="AB17" i="35"/>
  <c r="AG17" i="35" s="1"/>
  <c r="G17" i="35"/>
  <c r="AD17" i="35"/>
  <c r="J17" i="65"/>
  <c r="L17" i="65"/>
  <c r="BA17" i="35"/>
  <c r="BF17" i="35" s="1"/>
  <c r="BC17" i="35"/>
  <c r="J17" i="25"/>
  <c r="O17" i="25" s="1"/>
  <c r="L17" i="25"/>
  <c r="E13" i="41"/>
  <c r="E39" i="41" s="1"/>
  <c r="O12" i="32"/>
  <c r="E13" i="11"/>
  <c r="O12" i="1"/>
  <c r="J13" i="33"/>
  <c r="O13" i="33" s="1"/>
  <c r="L13" i="33"/>
  <c r="J17" i="5"/>
  <c r="O17" i="5" s="1"/>
  <c r="L17" i="5"/>
  <c r="J10" i="23"/>
  <c r="O10" i="23" s="1"/>
  <c r="L10" i="23"/>
  <c r="J10" i="6"/>
  <c r="O10" i="6" s="1"/>
  <c r="L10" i="6"/>
  <c r="J17" i="62"/>
  <c r="O17" i="62" s="1"/>
  <c r="L17" i="62"/>
  <c r="J10" i="49"/>
  <c r="G17" i="38"/>
  <c r="AB17" i="38"/>
  <c r="AG17" i="38" s="1"/>
  <c r="AD17" i="38"/>
  <c r="BA17" i="38"/>
  <c r="BF17" i="38" s="1"/>
  <c r="BC17" i="38"/>
  <c r="J13" i="39"/>
  <c r="O13" i="39" s="1"/>
  <c r="L13" i="39"/>
  <c r="BA10" i="36" l="1"/>
  <c r="BF10" i="36" s="1"/>
  <c r="BC10" i="36"/>
  <c r="J17" i="35"/>
  <c r="O17" i="35" s="1"/>
  <c r="L17" i="35"/>
  <c r="AG14" i="71"/>
  <c r="O17" i="65"/>
  <c r="J17" i="32"/>
  <c r="L17" i="32"/>
  <c r="G10" i="33"/>
  <c r="AB10" i="33"/>
  <c r="AG10" i="33" s="1"/>
  <c r="AD10" i="33"/>
  <c r="J12" i="46"/>
  <c r="J10" i="9"/>
  <c r="O10" i="9" s="1"/>
  <c r="L10" i="9"/>
  <c r="J10" i="66"/>
  <c r="O10" i="66" s="1"/>
  <c r="L10" i="66"/>
  <c r="J10" i="2"/>
  <c r="O10" i="2" s="1"/>
  <c r="L10" i="2"/>
  <c r="J12" i="69"/>
  <c r="J10" i="29"/>
  <c r="O10" i="29" s="1"/>
  <c r="L10" i="29"/>
  <c r="E14" i="31"/>
  <c r="O17" i="22"/>
  <c r="J12" i="43"/>
  <c r="J12" i="60"/>
  <c r="J12" i="52"/>
  <c r="G17" i="73"/>
  <c r="E14" i="11"/>
  <c r="O17" i="1"/>
  <c r="J12" i="49"/>
  <c r="T14" i="71"/>
  <c r="O17" i="56"/>
  <c r="BA10" i="33"/>
  <c r="BF10" i="33" s="1"/>
  <c r="BC10" i="33"/>
  <c r="J12" i="63"/>
  <c r="J12" i="26"/>
  <c r="J17" i="38"/>
  <c r="O17" i="38" s="1"/>
  <c r="L17" i="38"/>
  <c r="AB10" i="39"/>
  <c r="AG10" i="39" s="1"/>
  <c r="G10" i="39"/>
  <c r="AD10" i="39"/>
  <c r="E39" i="11"/>
  <c r="E13" i="72"/>
  <c r="G10" i="36"/>
  <c r="E14" i="71" l="1"/>
  <c r="J12" i="57"/>
  <c r="O12" i="57" s="1"/>
  <c r="L12" i="57"/>
  <c r="BA12" i="39"/>
  <c r="BF12" i="39" s="1"/>
  <c r="BC12" i="39"/>
  <c r="AD12" i="39"/>
  <c r="AB12" i="39"/>
  <c r="AG12" i="39" s="1"/>
  <c r="G12" i="39"/>
  <c r="BA12" i="36"/>
  <c r="BF12" i="36" s="1"/>
  <c r="BC12" i="36"/>
  <c r="J55" i="60"/>
  <c r="J17" i="73"/>
  <c r="O17" i="73" s="1"/>
  <c r="L17" i="73"/>
  <c r="J10" i="36"/>
  <c r="O10" i="36" s="1"/>
  <c r="L10" i="36"/>
  <c r="AB12" i="36"/>
  <c r="AG12" i="36" s="1"/>
  <c r="G12" i="36"/>
  <c r="AD12" i="36"/>
  <c r="BA12" i="33"/>
  <c r="BF12" i="33" s="1"/>
  <c r="BC12" i="33"/>
  <c r="J55" i="46"/>
  <c r="J55" i="66"/>
  <c r="AG47" i="71" s="1"/>
  <c r="J55" i="26"/>
  <c r="J12" i="6"/>
  <c r="O12" i="6" s="1"/>
  <c r="L12" i="6"/>
  <c r="J12" i="29"/>
  <c r="O12" i="29" s="1"/>
  <c r="L12" i="29"/>
  <c r="G10" i="75"/>
  <c r="J55" i="63"/>
  <c r="E39" i="72"/>
  <c r="J10" i="33"/>
  <c r="O10" i="33" s="1"/>
  <c r="L10" i="33"/>
  <c r="J55" i="52"/>
  <c r="AG47" i="54" s="1"/>
  <c r="G12" i="33"/>
  <c r="AB12" i="33"/>
  <c r="AG12" i="33" s="1"/>
  <c r="AD12" i="33"/>
  <c r="J55" i="69"/>
  <c r="J55" i="29"/>
  <c r="J12" i="9"/>
  <c r="O12" i="9" s="1"/>
  <c r="L12" i="9"/>
  <c r="J12" i="66"/>
  <c r="O12" i="66" s="1"/>
  <c r="L12" i="66"/>
  <c r="E14" i="41"/>
  <c r="E14" i="72" s="1"/>
  <c r="O17" i="32"/>
  <c r="J10" i="39"/>
  <c r="O10" i="39" s="1"/>
  <c r="L10" i="39"/>
  <c r="L12" i="36" l="1"/>
  <c r="J12" i="36"/>
  <c r="O12" i="36" s="1"/>
  <c r="J55" i="43"/>
  <c r="BA55" i="39"/>
  <c r="BF55" i="39" s="1"/>
  <c r="BC55" i="39"/>
  <c r="J12" i="39"/>
  <c r="O12" i="39" s="1"/>
  <c r="L12" i="39"/>
  <c r="J55" i="6"/>
  <c r="O55" i="6" s="1"/>
  <c r="L55" i="6"/>
  <c r="J55" i="23"/>
  <c r="E47" i="31" s="1"/>
  <c r="G47" i="31" s="1"/>
  <c r="AB55" i="33"/>
  <c r="J55" i="9"/>
  <c r="O55" i="9" s="1"/>
  <c r="L55" i="9"/>
  <c r="J12" i="23"/>
  <c r="O12" i="23" s="1"/>
  <c r="L12" i="23"/>
  <c r="J55" i="57"/>
  <c r="T47" i="71" s="1"/>
  <c r="BA55" i="36"/>
  <c r="BF55" i="36" s="1"/>
  <c r="BC55" i="36"/>
  <c r="G55" i="36"/>
  <c r="AB55" i="36"/>
  <c r="J12" i="33"/>
  <c r="O12" i="33" s="1"/>
  <c r="L12" i="33"/>
  <c r="J55" i="49"/>
  <c r="L10" i="75"/>
  <c r="J10" i="75"/>
  <c r="O10" i="75" s="1"/>
  <c r="AB55" i="39"/>
  <c r="AG55" i="39" s="1"/>
  <c r="G55" i="39"/>
  <c r="AD55" i="39"/>
  <c r="BA55" i="33"/>
  <c r="G12" i="75"/>
  <c r="G55" i="33" l="1"/>
  <c r="J55" i="33" s="1"/>
  <c r="J12" i="75"/>
  <c r="O12" i="75" s="1"/>
  <c r="L12" i="75"/>
  <c r="J55" i="39"/>
  <c r="O55" i="39" s="1"/>
  <c r="L55" i="39"/>
  <c r="J55" i="36"/>
  <c r="O55" i="36" s="1"/>
  <c r="L55" i="36"/>
  <c r="J12" i="2"/>
  <c r="O12" i="2" s="1"/>
  <c r="L12" i="2"/>
  <c r="E47" i="71"/>
  <c r="G47" i="71" s="1"/>
  <c r="V47" i="71"/>
  <c r="T47" i="54"/>
  <c r="E47" i="54" s="1"/>
  <c r="N47" i="9"/>
  <c r="N47" i="6"/>
  <c r="M47" i="9"/>
  <c r="M47" i="6"/>
  <c r="M38" i="8"/>
  <c r="M38" i="68"/>
  <c r="M38" i="5"/>
  <c r="N38" i="25"/>
  <c r="M38" i="59"/>
  <c r="M38" i="62"/>
  <c r="M38" i="65"/>
  <c r="E47" i="41" l="1"/>
  <c r="G47" i="41" s="1"/>
  <c r="J55" i="2"/>
  <c r="G55" i="75"/>
  <c r="L55" i="2"/>
  <c r="N47" i="2"/>
  <c r="M47" i="2"/>
  <c r="BD38" i="35"/>
  <c r="N38" i="22"/>
  <c r="N38" i="5"/>
  <c r="BD38" i="32"/>
  <c r="N38" i="8"/>
  <c r="N38" i="68"/>
  <c r="AD38" i="38"/>
  <c r="B38" i="38"/>
  <c r="L38" i="8"/>
  <c r="N38" i="65"/>
  <c r="BE38" i="35"/>
  <c r="BC38" i="32"/>
  <c r="L38" i="68"/>
  <c r="L38" i="25"/>
  <c r="L38" i="59"/>
  <c r="BE38" i="38"/>
  <c r="N38" i="62"/>
  <c r="L38" i="5"/>
  <c r="BD38" i="38"/>
  <c r="L38" i="28"/>
  <c r="N38" i="28"/>
  <c r="M38" i="28"/>
  <c r="M38" i="25"/>
  <c r="L38" i="62"/>
  <c r="AD38" i="35"/>
  <c r="B38" i="35"/>
  <c r="BE38" i="32"/>
  <c r="N38" i="59"/>
  <c r="BC38" i="38"/>
  <c r="L38" i="65"/>
  <c r="BC38" i="35"/>
  <c r="E38" i="8" l="1"/>
  <c r="O38" i="8" s="1"/>
  <c r="J55" i="75"/>
  <c r="O55" i="75" s="1"/>
  <c r="L55" i="75"/>
  <c r="O55" i="2"/>
  <c r="E47" i="11"/>
  <c r="E38" i="68"/>
  <c r="O38" i="68" s="1"/>
  <c r="AV38" i="38"/>
  <c r="BF38" i="38" s="1"/>
  <c r="E38" i="5"/>
  <c r="O38" i="5" s="1"/>
  <c r="E38" i="62"/>
  <c r="O38" i="62" s="1"/>
  <c r="W38" i="38"/>
  <c r="AG38" i="38" s="1"/>
  <c r="E38" i="25"/>
  <c r="O38" i="25" s="1"/>
  <c r="AV38" i="35"/>
  <c r="BF38" i="35" s="1"/>
  <c r="E38" i="28"/>
  <c r="O38" i="28" s="1"/>
  <c r="E38" i="59"/>
  <c r="O38" i="59" s="1"/>
  <c r="D38" i="35"/>
  <c r="N38" i="35" s="1"/>
  <c r="AF38" i="35"/>
  <c r="E38" i="65"/>
  <c r="O38" i="65" s="1"/>
  <c r="C38" i="35"/>
  <c r="M38" i="35" s="1"/>
  <c r="AE38" i="35"/>
  <c r="M38" i="56"/>
  <c r="L38" i="38"/>
  <c r="L38" i="35"/>
  <c r="AV38" i="32"/>
  <c r="BF38" i="32" s="1"/>
  <c r="AF38" i="38"/>
  <c r="D38" i="38"/>
  <c r="N38" i="38" s="1"/>
  <c r="M38" i="1"/>
  <c r="B38" i="32"/>
  <c r="AD38" i="32"/>
  <c r="M38" i="22"/>
  <c r="W38" i="35"/>
  <c r="AG38" i="35" s="1"/>
  <c r="C38" i="38"/>
  <c r="M38" i="38" s="1"/>
  <c r="AE38" i="38"/>
  <c r="N38" i="56"/>
  <c r="E47" i="72" l="1"/>
  <c r="G47" i="11"/>
  <c r="W38" i="32"/>
  <c r="AG38" i="32" s="1"/>
  <c r="C38" i="32"/>
  <c r="M38" i="32" s="1"/>
  <c r="AE38" i="32"/>
  <c r="L38" i="22"/>
  <c r="E38" i="22"/>
  <c r="O38" i="22" s="1"/>
  <c r="E38" i="38"/>
  <c r="O38" i="38" s="1"/>
  <c r="E38" i="35"/>
  <c r="O38" i="35" s="1"/>
  <c r="E38" i="1"/>
  <c r="O38" i="1" s="1"/>
  <c r="L38" i="32"/>
  <c r="E38" i="56"/>
  <c r="O38" i="56" s="1"/>
  <c r="L38" i="56"/>
  <c r="L38" i="1"/>
  <c r="AF38" i="32"/>
  <c r="D38" i="32"/>
  <c r="N38" i="32" s="1"/>
  <c r="G47" i="72" l="1"/>
  <c r="E38" i="32"/>
  <c r="O38" i="32" s="1"/>
  <c r="N38" i="1"/>
  <c r="N47" i="69" l="1"/>
  <c r="M47" i="57"/>
  <c r="M47" i="66"/>
  <c r="M47" i="69"/>
  <c r="N47" i="63"/>
  <c r="M47" i="63"/>
  <c r="N47" i="66" l="1"/>
  <c r="N47" i="60"/>
  <c r="N47" i="57" l="1"/>
  <c r="M47" i="60"/>
  <c r="BD36" i="36" l="1"/>
  <c r="BD27" i="38" l="1"/>
  <c r="M27" i="45"/>
  <c r="BD27" i="32"/>
  <c r="BE27" i="35"/>
  <c r="C36" i="39"/>
  <c r="N27" i="25"/>
  <c r="BD26" i="32"/>
  <c r="BE27" i="38"/>
  <c r="BE27" i="32"/>
  <c r="N27" i="51"/>
  <c r="N26" i="51"/>
  <c r="BD27" i="35"/>
  <c r="BE26" i="38"/>
  <c r="N27" i="28"/>
  <c r="C36" i="36"/>
  <c r="M36" i="36" s="1"/>
  <c r="AE36" i="36"/>
  <c r="M26" i="45" l="1"/>
  <c r="M36" i="26"/>
  <c r="N27" i="22"/>
  <c r="BE26" i="32"/>
  <c r="M27" i="5"/>
  <c r="AF26" i="35"/>
  <c r="N27" i="5"/>
  <c r="M27" i="25"/>
  <c r="N27" i="59"/>
  <c r="M27" i="59"/>
  <c r="N26" i="25"/>
  <c r="D27" i="35"/>
  <c r="N27" i="35" s="1"/>
  <c r="AF27" i="35"/>
  <c r="N27" i="68"/>
  <c r="BE26" i="35"/>
  <c r="M27" i="8"/>
  <c r="N27" i="8"/>
  <c r="M26" i="62"/>
  <c r="N26" i="68"/>
  <c r="M27" i="51"/>
  <c r="N26" i="42"/>
  <c r="BD26" i="35"/>
  <c r="N26" i="28"/>
  <c r="N27" i="42"/>
  <c r="AF27" i="38"/>
  <c r="D27" i="38"/>
  <c r="N27" i="38" s="1"/>
  <c r="N26" i="22"/>
  <c r="N27" i="62"/>
  <c r="M27" i="62"/>
  <c r="AE27" i="38"/>
  <c r="C27" i="38"/>
  <c r="M27" i="38" s="1"/>
  <c r="M27" i="28"/>
  <c r="M27" i="68"/>
  <c r="M26" i="59"/>
  <c r="N26" i="48"/>
  <c r="AE27" i="35"/>
  <c r="C27" i="35"/>
  <c r="M27" i="35" s="1"/>
  <c r="AF26" i="38"/>
  <c r="D26" i="38"/>
  <c r="N26" i="38" s="1"/>
  <c r="BE36" i="33"/>
  <c r="N26" i="5"/>
  <c r="N26" i="8"/>
  <c r="N27" i="48"/>
  <c r="M27" i="42" l="1"/>
  <c r="C26" i="32"/>
  <c r="N26" i="65"/>
  <c r="N27" i="65"/>
  <c r="C26" i="35"/>
  <c r="M26" i="65"/>
  <c r="M27" i="65"/>
  <c r="M27" i="56"/>
  <c r="M26" i="68"/>
  <c r="BE36" i="39"/>
  <c r="D27" i="32"/>
  <c r="N27" i="32" s="1"/>
  <c r="AF27" i="32"/>
  <c r="N27" i="56"/>
  <c r="BE35" i="33"/>
  <c r="D26" i="35"/>
  <c r="N26" i="35" s="1"/>
  <c r="AE27" i="32"/>
  <c r="C27" i="32"/>
  <c r="M27" i="32" s="1"/>
  <c r="BE36" i="36"/>
  <c r="C26" i="38"/>
  <c r="M26" i="51"/>
  <c r="N26" i="62"/>
  <c r="BD35" i="36"/>
  <c r="C35" i="39"/>
  <c r="M27" i="48"/>
  <c r="M27" i="22"/>
  <c r="C36" i="33"/>
  <c r="N35" i="6" l="1"/>
  <c r="N26" i="56"/>
  <c r="M26" i="42"/>
  <c r="N54" i="27"/>
  <c r="M35" i="69"/>
  <c r="N54" i="30"/>
  <c r="N35" i="23"/>
  <c r="D26" i="32"/>
  <c r="C35" i="36"/>
  <c r="M26" i="48"/>
  <c r="D36" i="33"/>
  <c r="N54" i="47"/>
  <c r="D36" i="39"/>
  <c r="AF36" i="36"/>
  <c r="D36" i="36"/>
  <c r="N36" i="36" s="1"/>
  <c r="M35" i="63"/>
  <c r="N35" i="69"/>
  <c r="N35" i="63" l="1"/>
  <c r="H27" i="38"/>
  <c r="I54" i="40"/>
  <c r="N54" i="40" s="1"/>
  <c r="AF54" i="40"/>
  <c r="N54" i="50"/>
  <c r="BE35" i="39"/>
  <c r="I54" i="37"/>
  <c r="N36" i="29"/>
  <c r="N35" i="29"/>
  <c r="BE35" i="36"/>
  <c r="N36" i="26"/>
  <c r="M36" i="46"/>
  <c r="M35" i="46"/>
  <c r="C35" i="33"/>
  <c r="C26" i="73"/>
  <c r="C56" i="30" l="1"/>
  <c r="C57" i="30" s="1"/>
  <c r="D56" i="27"/>
  <c r="D57" i="27" s="1"/>
  <c r="C56" i="27"/>
  <c r="C57" i="27" s="1"/>
  <c r="D56" i="30"/>
  <c r="D57" i="30" s="1"/>
  <c r="D35" i="39"/>
  <c r="AF54" i="34"/>
  <c r="I54" i="34"/>
  <c r="N54" i="34" s="1"/>
  <c r="M54" i="30"/>
  <c r="D26" i="73"/>
  <c r="N36" i="23"/>
  <c r="M54" i="7"/>
  <c r="BD54" i="37"/>
  <c r="M36" i="43"/>
  <c r="AF35" i="36"/>
  <c r="D35" i="36"/>
  <c r="N35" i="36" s="1"/>
  <c r="M54" i="10"/>
  <c r="M35" i="43"/>
  <c r="M54" i="27"/>
  <c r="N35" i="26"/>
  <c r="D35" i="33"/>
  <c r="N27" i="1"/>
  <c r="D27" i="73"/>
  <c r="N36" i="43"/>
  <c r="BD54" i="40"/>
  <c r="L38" i="51"/>
  <c r="N27" i="45"/>
  <c r="M27" i="1"/>
  <c r="C27" i="73"/>
  <c r="M27" i="73" s="1"/>
  <c r="H27" i="32"/>
  <c r="H27" i="35"/>
  <c r="B56" i="27" l="1"/>
  <c r="B57" i="27" s="1"/>
  <c r="E55" i="27"/>
  <c r="E56" i="27" s="1"/>
  <c r="E57" i="27" s="1"/>
  <c r="C36" i="75"/>
  <c r="B56" i="30"/>
  <c r="B57" i="30" s="1"/>
  <c r="E55" i="30"/>
  <c r="E56" i="30" s="1"/>
  <c r="E57" i="30" s="1"/>
  <c r="I54" i="76"/>
  <c r="N54" i="76" s="1"/>
  <c r="C47" i="36"/>
  <c r="H54" i="40"/>
  <c r="M54" i="40" s="1"/>
  <c r="AE54" i="40"/>
  <c r="D35" i="75"/>
  <c r="H27" i="73"/>
  <c r="C35" i="75"/>
  <c r="AE54" i="37"/>
  <c r="H54" i="37"/>
  <c r="M54" i="37" s="1"/>
  <c r="M54" i="24"/>
  <c r="I27" i="32"/>
  <c r="I27" i="38"/>
  <c r="I27" i="35"/>
  <c r="L38" i="45"/>
  <c r="M54" i="50"/>
  <c r="C47" i="39"/>
  <c r="M38" i="45"/>
  <c r="D36" i="75"/>
  <c r="B55" i="76" l="1"/>
  <c r="B56" i="76" s="1"/>
  <c r="B57" i="76" s="1"/>
  <c r="E55" i="24"/>
  <c r="B56" i="24"/>
  <c r="B57" i="24" s="1"/>
  <c r="C56" i="24"/>
  <c r="C57" i="24" s="1"/>
  <c r="C55" i="76"/>
  <c r="C56" i="76" s="1"/>
  <c r="C57" i="76" s="1"/>
  <c r="D56" i="24"/>
  <c r="D57" i="24" s="1"/>
  <c r="D55" i="76"/>
  <c r="E38" i="45"/>
  <c r="N26" i="59"/>
  <c r="N26" i="45"/>
  <c r="L38" i="48"/>
  <c r="AE54" i="34"/>
  <c r="H54" i="34"/>
  <c r="M54" i="34" s="1"/>
  <c r="BE47" i="33"/>
  <c r="H54" i="76"/>
  <c r="M54" i="76" s="1"/>
  <c r="M47" i="26"/>
  <c r="I27" i="73"/>
  <c r="N27" i="73" s="1"/>
  <c r="I26" i="38" l="1"/>
  <c r="E56" i="24"/>
  <c r="E57" i="24" s="1"/>
  <c r="I48" i="31"/>
  <c r="E55" i="76"/>
  <c r="E56" i="76" s="1"/>
  <c r="E57" i="76" s="1"/>
  <c r="D56" i="76"/>
  <c r="D57" i="76" s="1"/>
  <c r="I59" i="36"/>
  <c r="J59" i="66"/>
  <c r="BE47" i="36"/>
  <c r="N47" i="29"/>
  <c r="E38" i="51"/>
  <c r="N59" i="49"/>
  <c r="M47" i="46"/>
  <c r="J59" i="69"/>
  <c r="N47" i="26"/>
  <c r="J59" i="60"/>
  <c r="J59" i="6"/>
  <c r="BA59" i="36"/>
  <c r="J59" i="46"/>
  <c r="C47" i="33"/>
  <c r="J59" i="63"/>
  <c r="I59" i="39"/>
  <c r="BA59" i="39"/>
  <c r="J59" i="26"/>
  <c r="BE47" i="39"/>
  <c r="J59" i="52"/>
  <c r="M26" i="8"/>
  <c r="M26" i="28"/>
  <c r="M26" i="25"/>
  <c r="BD26" i="38"/>
  <c r="M26" i="5"/>
  <c r="I26" i="35"/>
  <c r="L48" i="31" l="1"/>
  <c r="L49" i="31" s="1"/>
  <c r="I49" i="31"/>
  <c r="I55" i="31" s="1"/>
  <c r="L55" i="31" s="1"/>
  <c r="H26" i="35"/>
  <c r="M26" i="35" s="1"/>
  <c r="AE26" i="35"/>
  <c r="H26" i="38"/>
  <c r="M26" i="38" s="1"/>
  <c r="AE26" i="38"/>
  <c r="J59" i="43"/>
  <c r="M59" i="9"/>
  <c r="J59" i="9"/>
  <c r="O59" i="9" s="1"/>
  <c r="AE59" i="36"/>
  <c r="H59" i="36"/>
  <c r="AB59" i="36"/>
  <c r="AG59" i="36" s="1"/>
  <c r="AF47" i="36"/>
  <c r="D47" i="36"/>
  <c r="N47" i="36" s="1"/>
  <c r="BD59" i="33"/>
  <c r="BA59" i="33"/>
  <c r="BF59" i="33" s="1"/>
  <c r="L38" i="42"/>
  <c r="B38" i="73"/>
  <c r="AF59" i="33"/>
  <c r="I59" i="33"/>
  <c r="N59" i="33" s="1"/>
  <c r="I26" i="32"/>
  <c r="N26" i="32" s="1"/>
  <c r="AF26" i="32"/>
  <c r="M26" i="56"/>
  <c r="D47" i="39"/>
  <c r="D47" i="33"/>
  <c r="N47" i="43"/>
  <c r="H59" i="39"/>
  <c r="J59" i="39" s="1"/>
  <c r="AB59" i="39"/>
  <c r="N38" i="42"/>
  <c r="D38" i="73"/>
  <c r="J59" i="57"/>
  <c r="M26" i="22"/>
  <c r="M59" i="29"/>
  <c r="J59" i="29"/>
  <c r="O59" i="29" s="1"/>
  <c r="E38" i="48"/>
  <c r="E38" i="42"/>
  <c r="J59" i="23"/>
  <c r="C47" i="75" l="1"/>
  <c r="I59" i="75"/>
  <c r="N59" i="75" s="1"/>
  <c r="M59" i="36"/>
  <c r="J59" i="36"/>
  <c r="O59" i="36" s="1"/>
  <c r="H59" i="33"/>
  <c r="H59" i="75" s="1"/>
  <c r="AB59" i="33"/>
  <c r="AG59" i="33" s="1"/>
  <c r="L38" i="73"/>
  <c r="M59" i="2"/>
  <c r="J59" i="2"/>
  <c r="M59" i="49"/>
  <c r="J59" i="49"/>
  <c r="O59" i="49" s="1"/>
  <c r="N47" i="23"/>
  <c r="D47" i="75"/>
  <c r="I26" i="73"/>
  <c r="N26" i="73" s="1"/>
  <c r="N26" i="1"/>
  <c r="N36" i="46"/>
  <c r="N36" i="52"/>
  <c r="H26" i="32"/>
  <c r="M26" i="32" s="1"/>
  <c r="AE26" i="32"/>
  <c r="C38" i="73"/>
  <c r="M59" i="75" l="1"/>
  <c r="J59" i="75"/>
  <c r="O59" i="75" s="1"/>
  <c r="N35" i="9"/>
  <c r="N35" i="60"/>
  <c r="N35" i="46"/>
  <c r="AF36" i="39"/>
  <c r="I36" i="39"/>
  <c r="N36" i="39" s="1"/>
  <c r="O59" i="2"/>
  <c r="N35" i="52"/>
  <c r="N36" i="49"/>
  <c r="I36" i="36"/>
  <c r="M59" i="33"/>
  <c r="J59" i="33"/>
  <c r="H26" i="73"/>
  <c r="M26" i="73" s="1"/>
  <c r="M26" i="1"/>
  <c r="BD36" i="39"/>
  <c r="M36" i="52"/>
  <c r="BD36" i="33"/>
  <c r="M36" i="29"/>
  <c r="N35" i="66"/>
  <c r="E38" i="73"/>
  <c r="I35" i="36" l="1"/>
  <c r="E60" i="46"/>
  <c r="M60" i="46"/>
  <c r="C61" i="46"/>
  <c r="M60" i="60"/>
  <c r="E60" i="60"/>
  <c r="C61" i="60"/>
  <c r="AV60" i="33"/>
  <c r="AV61" i="33" s="1"/>
  <c r="AT61" i="33"/>
  <c r="AT62" i="33" s="1"/>
  <c r="N60" i="60"/>
  <c r="D61" i="60"/>
  <c r="E60" i="6"/>
  <c r="E61" i="6" s="1"/>
  <c r="C61" i="6"/>
  <c r="C62" i="6" s="1"/>
  <c r="B57" i="49"/>
  <c r="L56" i="49"/>
  <c r="E56" i="49"/>
  <c r="N60" i="57"/>
  <c r="D61" i="57"/>
  <c r="B57" i="60"/>
  <c r="E56" i="60"/>
  <c r="L56" i="60"/>
  <c r="E56" i="9"/>
  <c r="E57" i="9" s="1"/>
  <c r="B57" i="9"/>
  <c r="B62" i="9" s="1"/>
  <c r="M60" i="52"/>
  <c r="E60" i="52"/>
  <c r="C61" i="52"/>
  <c r="AV56" i="39"/>
  <c r="AV57" i="39" s="1"/>
  <c r="AS57" i="39"/>
  <c r="AS62" i="39" s="1"/>
  <c r="AT61" i="36"/>
  <c r="AT62" i="36" s="1"/>
  <c r="AV60" i="36"/>
  <c r="AV61" i="36" s="1"/>
  <c r="M60" i="66"/>
  <c r="E60" i="66"/>
  <c r="C61" i="66"/>
  <c r="N60" i="52"/>
  <c r="D61" i="52"/>
  <c r="N60" i="6"/>
  <c r="D61" i="6"/>
  <c r="AF60" i="39"/>
  <c r="D60" i="39"/>
  <c r="V61" i="39"/>
  <c r="N60" i="43"/>
  <c r="D61" i="43"/>
  <c r="N60" i="69"/>
  <c r="D61" i="69"/>
  <c r="M60" i="49"/>
  <c r="E60" i="49"/>
  <c r="C61" i="49"/>
  <c r="C62" i="49" s="1"/>
  <c r="T57" i="36"/>
  <c r="T62" i="36" s="1"/>
  <c r="W56" i="36"/>
  <c r="W57" i="36" s="1"/>
  <c r="B56" i="36"/>
  <c r="B57" i="46"/>
  <c r="E56" i="46"/>
  <c r="L56" i="46"/>
  <c r="E56" i="6"/>
  <c r="E57" i="6" s="1"/>
  <c r="B57" i="6"/>
  <c r="B62" i="6" s="1"/>
  <c r="N60" i="49"/>
  <c r="D61" i="49"/>
  <c r="D62" i="49" s="1"/>
  <c r="D60" i="36"/>
  <c r="V61" i="36"/>
  <c r="AF60" i="36"/>
  <c r="AF60" i="33"/>
  <c r="D60" i="33"/>
  <c r="V61" i="33"/>
  <c r="V62" i="33" s="1"/>
  <c r="AV56" i="33"/>
  <c r="AV57" i="33" s="1"/>
  <c r="AV62" i="33" s="1"/>
  <c r="AS57" i="33"/>
  <c r="AS62" i="33" s="1"/>
  <c r="N60" i="9"/>
  <c r="D61" i="9"/>
  <c r="N60" i="46"/>
  <c r="D61" i="46"/>
  <c r="B57" i="63"/>
  <c r="L56" i="63"/>
  <c r="E56" i="63"/>
  <c r="C60" i="36"/>
  <c r="W60" i="36"/>
  <c r="W61" i="36" s="1"/>
  <c r="U61" i="36"/>
  <c r="U62" i="36" s="1"/>
  <c r="E56" i="66"/>
  <c r="L56" i="66"/>
  <c r="B57" i="66"/>
  <c r="BE60" i="39"/>
  <c r="AU61" i="39"/>
  <c r="E60" i="9"/>
  <c r="E61" i="9" s="1"/>
  <c r="C61" i="9"/>
  <c r="C62" i="9" s="1"/>
  <c r="BE60" i="33"/>
  <c r="AU61" i="33"/>
  <c r="M60" i="69"/>
  <c r="E60" i="69"/>
  <c r="C61" i="69"/>
  <c r="AT61" i="39"/>
  <c r="AT62" i="39" s="1"/>
  <c r="AV60" i="39"/>
  <c r="AV61" i="39" s="1"/>
  <c r="M60" i="63"/>
  <c r="E60" i="63"/>
  <c r="C61" i="63"/>
  <c r="D61" i="63"/>
  <c r="N60" i="63"/>
  <c r="N60" i="66"/>
  <c r="D61" i="66"/>
  <c r="L56" i="52"/>
  <c r="E56" i="52"/>
  <c r="B57" i="52"/>
  <c r="W60" i="39"/>
  <c r="W61" i="39" s="1"/>
  <c r="C60" i="39"/>
  <c r="U61" i="39"/>
  <c r="U62" i="39" s="1"/>
  <c r="AV56" i="36"/>
  <c r="AV57" i="36" s="1"/>
  <c r="AS57" i="36"/>
  <c r="AS62" i="36" s="1"/>
  <c r="B57" i="69"/>
  <c r="E56" i="69"/>
  <c r="L56" i="69"/>
  <c r="BE60" i="36"/>
  <c r="AU61" i="36"/>
  <c r="W56" i="39"/>
  <c r="W57" i="39" s="1"/>
  <c r="B56" i="39"/>
  <c r="T57" i="39"/>
  <c r="T62" i="39" s="1"/>
  <c r="M35" i="26"/>
  <c r="M36" i="49"/>
  <c r="I36" i="33"/>
  <c r="N36" i="33" s="1"/>
  <c r="AF36" i="33"/>
  <c r="M35" i="66"/>
  <c r="BD35" i="39"/>
  <c r="M35" i="60"/>
  <c r="AF35" i="39"/>
  <c r="I35" i="39"/>
  <c r="N35" i="39" s="1"/>
  <c r="N35" i="43"/>
  <c r="N35" i="49"/>
  <c r="H36" i="39"/>
  <c r="M36" i="39" s="1"/>
  <c r="AE36" i="39"/>
  <c r="M35" i="29"/>
  <c r="M35" i="6"/>
  <c r="M35" i="9"/>
  <c r="M35" i="52"/>
  <c r="H36" i="36"/>
  <c r="BD35" i="33"/>
  <c r="M36" i="23"/>
  <c r="O59" i="33"/>
  <c r="N35" i="57"/>
  <c r="W62" i="39" l="1"/>
  <c r="AV62" i="36"/>
  <c r="E62" i="6"/>
  <c r="E56" i="39"/>
  <c r="E57" i="39" s="1"/>
  <c r="B57" i="39"/>
  <c r="B62" i="39" s="1"/>
  <c r="O56" i="63"/>
  <c r="E57" i="63"/>
  <c r="M60" i="43"/>
  <c r="E60" i="43"/>
  <c r="C61" i="43"/>
  <c r="N60" i="33"/>
  <c r="D61" i="33"/>
  <c r="D62" i="33" s="1"/>
  <c r="E56" i="2"/>
  <c r="B57" i="2"/>
  <c r="B62" i="2" s="1"/>
  <c r="N61" i="52"/>
  <c r="D62" i="52"/>
  <c r="N62" i="52" s="1"/>
  <c r="B57" i="43"/>
  <c r="L56" i="43"/>
  <c r="E56" i="43"/>
  <c r="M61" i="63"/>
  <c r="C62" i="63"/>
  <c r="M62" i="63" s="1"/>
  <c r="BE61" i="33"/>
  <c r="AU62" i="33"/>
  <c r="BE62" i="33" s="1"/>
  <c r="B62" i="66"/>
  <c r="L62" i="66" s="1"/>
  <c r="L57" i="66"/>
  <c r="E60" i="57"/>
  <c r="M60" i="57"/>
  <c r="C61" i="57"/>
  <c r="M61" i="60"/>
  <c r="C62" i="60"/>
  <c r="M62" i="60" s="1"/>
  <c r="I36" i="75"/>
  <c r="N36" i="75" s="1"/>
  <c r="N61" i="63"/>
  <c r="D62" i="63"/>
  <c r="N62" i="63" s="1"/>
  <c r="O60" i="63"/>
  <c r="E61" i="63"/>
  <c r="O61" i="63" s="1"/>
  <c r="B62" i="63"/>
  <c r="L62" i="63" s="1"/>
  <c r="L57" i="63"/>
  <c r="N60" i="2"/>
  <c r="D60" i="75"/>
  <c r="D61" i="2"/>
  <c r="E56" i="36"/>
  <c r="E57" i="36" s="1"/>
  <c r="B57" i="36"/>
  <c r="B62" i="36" s="1"/>
  <c r="M61" i="66"/>
  <c r="C62" i="66"/>
  <c r="M62" i="66" s="1"/>
  <c r="E62" i="9"/>
  <c r="O56" i="49"/>
  <c r="E57" i="49"/>
  <c r="O60" i="60"/>
  <c r="E61" i="60"/>
  <c r="O61" i="60" s="1"/>
  <c r="E60" i="39"/>
  <c r="E61" i="39" s="1"/>
  <c r="C61" i="39"/>
  <c r="C62" i="39" s="1"/>
  <c r="N61" i="66"/>
  <c r="D62" i="66"/>
  <c r="N62" i="66" s="1"/>
  <c r="O56" i="66"/>
  <c r="AH48" i="71"/>
  <c r="E57" i="66"/>
  <c r="N61" i="46"/>
  <c r="D62" i="46"/>
  <c r="N62" i="46" s="1"/>
  <c r="AF61" i="36"/>
  <c r="V62" i="36"/>
  <c r="AF62" i="36" s="1"/>
  <c r="W62" i="36"/>
  <c r="V62" i="39"/>
  <c r="AF62" i="39" s="1"/>
  <c r="AF61" i="39"/>
  <c r="O60" i="66"/>
  <c r="AK48" i="71"/>
  <c r="E61" i="66"/>
  <c r="O61" i="66" s="1"/>
  <c r="B56" i="33"/>
  <c r="B56" i="75" s="1"/>
  <c r="W56" i="33"/>
  <c r="W57" i="33" s="1"/>
  <c r="T57" i="33"/>
  <c r="T62" i="33" s="1"/>
  <c r="N60" i="36"/>
  <c r="D61" i="36"/>
  <c r="N61" i="43"/>
  <c r="D62" i="43"/>
  <c r="N62" i="43" s="1"/>
  <c r="N60" i="39"/>
  <c r="D61" i="39"/>
  <c r="AV62" i="39"/>
  <c r="O56" i="60"/>
  <c r="E57" i="60"/>
  <c r="L57" i="49"/>
  <c r="B62" i="49"/>
  <c r="L62" i="49" s="1"/>
  <c r="BE61" i="36"/>
  <c r="AU62" i="36"/>
  <c r="BE62" i="36" s="1"/>
  <c r="O56" i="69"/>
  <c r="E57" i="69"/>
  <c r="B62" i="52"/>
  <c r="L62" i="52" s="1"/>
  <c r="L57" i="52"/>
  <c r="C62" i="52"/>
  <c r="M62" i="52" s="1"/>
  <c r="M61" i="52"/>
  <c r="B62" i="60"/>
  <c r="L62" i="60" s="1"/>
  <c r="L57" i="60"/>
  <c r="C60" i="33"/>
  <c r="C60" i="75" s="1"/>
  <c r="W60" i="33"/>
  <c r="W61" i="33" s="1"/>
  <c r="U61" i="33"/>
  <c r="U62" i="33" s="1"/>
  <c r="M61" i="46"/>
  <c r="C62" i="46"/>
  <c r="M62" i="46" s="1"/>
  <c r="B62" i="69"/>
  <c r="L62" i="69" s="1"/>
  <c r="L57" i="69"/>
  <c r="E57" i="52"/>
  <c r="O56" i="52"/>
  <c r="AH48" i="54"/>
  <c r="E60" i="2"/>
  <c r="C61" i="2"/>
  <c r="C62" i="2" s="1"/>
  <c r="M61" i="69"/>
  <c r="C62" i="69"/>
  <c r="M62" i="69" s="1"/>
  <c r="E60" i="36"/>
  <c r="E61" i="36" s="1"/>
  <c r="C61" i="36"/>
  <c r="C62" i="36" s="1"/>
  <c r="N61" i="9"/>
  <c r="D62" i="9"/>
  <c r="N62" i="9" s="1"/>
  <c r="O56" i="46"/>
  <c r="E57" i="46"/>
  <c r="O60" i="49"/>
  <c r="E61" i="49"/>
  <c r="N61" i="6"/>
  <c r="D62" i="6"/>
  <c r="N62" i="6" s="1"/>
  <c r="O60" i="52"/>
  <c r="AK48" i="54"/>
  <c r="E61" i="52"/>
  <c r="O61" i="52" s="1"/>
  <c r="N61" i="57"/>
  <c r="D62" i="57"/>
  <c r="N62" i="57" s="1"/>
  <c r="B57" i="57"/>
  <c r="L56" i="57"/>
  <c r="E56" i="57"/>
  <c r="O60" i="69"/>
  <c r="E61" i="69"/>
  <c r="O61" i="69" s="1"/>
  <c r="BE61" i="39"/>
  <c r="AU62" i="39"/>
  <c r="BE62" i="39" s="1"/>
  <c r="B62" i="46"/>
  <c r="L62" i="46" s="1"/>
  <c r="L57" i="46"/>
  <c r="N61" i="69"/>
  <c r="D62" i="69"/>
  <c r="N62" i="69" s="1"/>
  <c r="D62" i="60"/>
  <c r="N62" i="60" s="1"/>
  <c r="N61" i="60"/>
  <c r="O60" i="46"/>
  <c r="E61" i="46"/>
  <c r="O61" i="46" s="1"/>
  <c r="I35" i="33"/>
  <c r="N35" i="33" s="1"/>
  <c r="AF35" i="33"/>
  <c r="H35" i="39"/>
  <c r="M35" i="39" s="1"/>
  <c r="AE35" i="39"/>
  <c r="M35" i="57"/>
  <c r="M35" i="49"/>
  <c r="H35" i="36"/>
  <c r="M35" i="36" s="1"/>
  <c r="AE35" i="36"/>
  <c r="I35" i="75"/>
  <c r="N35" i="75" s="1"/>
  <c r="N35" i="2"/>
  <c r="H36" i="33"/>
  <c r="M36" i="33" s="1"/>
  <c r="AE36" i="33"/>
  <c r="M35" i="23"/>
  <c r="W62" i="33" l="1"/>
  <c r="E60" i="75"/>
  <c r="E61" i="75" s="1"/>
  <c r="C61" i="75"/>
  <c r="C62" i="75" s="1"/>
  <c r="N61" i="39"/>
  <c r="D62" i="39"/>
  <c r="N62" i="39" s="1"/>
  <c r="AL48" i="71"/>
  <c r="AK49" i="71"/>
  <c r="C62" i="43"/>
  <c r="M62" i="43" s="1"/>
  <c r="M61" i="43"/>
  <c r="M61" i="57"/>
  <c r="C62" i="57"/>
  <c r="M62" i="57" s="1"/>
  <c r="E61" i="43"/>
  <c r="O61" i="43" s="1"/>
  <c r="O60" i="43"/>
  <c r="X48" i="54"/>
  <c r="I48" i="11"/>
  <c r="E61" i="2"/>
  <c r="E56" i="75"/>
  <c r="E57" i="75" s="1"/>
  <c r="B57" i="75"/>
  <c r="B62" i="75" s="1"/>
  <c r="AH49" i="54"/>
  <c r="AI48" i="54"/>
  <c r="AN48" i="54"/>
  <c r="E56" i="33"/>
  <c r="B57" i="33"/>
  <c r="B62" i="33" s="1"/>
  <c r="E62" i="66"/>
  <c r="O62" i="66" s="1"/>
  <c r="O57" i="66"/>
  <c r="E61" i="57"/>
  <c r="O61" i="57" s="1"/>
  <c r="O60" i="57"/>
  <c r="X48" i="71"/>
  <c r="F48" i="11"/>
  <c r="E57" i="2"/>
  <c r="E62" i="2" s="1"/>
  <c r="O57" i="63"/>
  <c r="E62" i="63"/>
  <c r="O62" i="63" s="1"/>
  <c r="E57" i="57"/>
  <c r="O56" i="57"/>
  <c r="U48" i="71"/>
  <c r="C61" i="33"/>
  <c r="C62" i="33" s="1"/>
  <c r="E60" i="33"/>
  <c r="N61" i="36"/>
  <c r="D62" i="36"/>
  <c r="N62" i="36" s="1"/>
  <c r="AI48" i="71"/>
  <c r="AN48" i="71"/>
  <c r="AH49" i="71"/>
  <c r="E62" i="36"/>
  <c r="E57" i="43"/>
  <c r="O56" i="43"/>
  <c r="U48" i="54"/>
  <c r="AL48" i="54"/>
  <c r="AK49" i="54"/>
  <c r="E62" i="46"/>
  <c r="O62" i="46" s="1"/>
  <c r="O57" i="46"/>
  <c r="O57" i="52"/>
  <c r="E62" i="52"/>
  <c r="O62" i="52" s="1"/>
  <c r="E62" i="69"/>
  <c r="O62" i="69" s="1"/>
  <c r="O57" i="69"/>
  <c r="E62" i="60"/>
  <c r="O62" i="60" s="1"/>
  <c r="O57" i="60"/>
  <c r="L57" i="57"/>
  <c r="B62" i="57"/>
  <c r="L62" i="57" s="1"/>
  <c r="E62" i="49"/>
  <c r="O57" i="49"/>
  <c r="N61" i="2"/>
  <c r="D62" i="2"/>
  <c r="N62" i="2" s="1"/>
  <c r="B62" i="43"/>
  <c r="L62" i="43" s="1"/>
  <c r="L57" i="43"/>
  <c r="N60" i="75"/>
  <c r="D61" i="75"/>
  <c r="D62" i="75" s="1"/>
  <c r="E62" i="39"/>
  <c r="H36" i="75"/>
  <c r="M36" i="75" s="1"/>
  <c r="H35" i="33"/>
  <c r="M35" i="33" s="1"/>
  <c r="AE35" i="33"/>
  <c r="H35" i="75"/>
  <c r="M35" i="75" s="1"/>
  <c r="M35" i="2"/>
  <c r="E62" i="75" l="1"/>
  <c r="U49" i="54"/>
  <c r="F48" i="54"/>
  <c r="V48" i="54"/>
  <c r="AA48" i="54"/>
  <c r="AA49" i="54" s="1"/>
  <c r="F48" i="41"/>
  <c r="E57" i="33"/>
  <c r="E62" i="33" s="1"/>
  <c r="O57" i="43"/>
  <c r="E62" i="43"/>
  <c r="O62" i="43" s="1"/>
  <c r="I48" i="41"/>
  <c r="I49" i="41" s="1"/>
  <c r="I55" i="41" s="1"/>
  <c r="E61" i="33"/>
  <c r="L48" i="11"/>
  <c r="L49" i="11" s="1"/>
  <c r="F49" i="11"/>
  <c r="F55" i="11" s="1"/>
  <c r="AO48" i="54"/>
  <c r="AN49" i="54"/>
  <c r="AO49" i="54" s="1"/>
  <c r="I49" i="11"/>
  <c r="I55" i="11" s="1"/>
  <c r="AK55" i="54"/>
  <c r="AL55" i="54" s="1"/>
  <c r="AL49" i="54"/>
  <c r="I48" i="71"/>
  <c r="Y48" i="71"/>
  <c r="X49" i="71"/>
  <c r="AH55" i="71"/>
  <c r="AI49" i="71"/>
  <c r="U49" i="71"/>
  <c r="U55" i="71" s="1"/>
  <c r="F48" i="71"/>
  <c r="AA48" i="71"/>
  <c r="V48" i="71"/>
  <c r="AI49" i="54"/>
  <c r="AH55" i="54"/>
  <c r="AN49" i="71"/>
  <c r="AO49" i="71" s="1"/>
  <c r="AO48" i="71"/>
  <c r="E62" i="57"/>
  <c r="O62" i="57" s="1"/>
  <c r="O57" i="57"/>
  <c r="I48" i="54"/>
  <c r="I49" i="54" s="1"/>
  <c r="I55" i="54" s="1"/>
  <c r="X49" i="54"/>
  <c r="X55" i="54" s="1"/>
  <c r="AK55" i="71"/>
  <c r="AL55" i="71" s="1"/>
  <c r="AL49" i="71"/>
  <c r="I48" i="72" l="1"/>
  <c r="F48" i="72"/>
  <c r="F49" i="72" s="1"/>
  <c r="F55" i="72" s="1"/>
  <c r="L55" i="11"/>
  <c r="F49" i="71"/>
  <c r="F55" i="71" s="1"/>
  <c r="G48" i="71"/>
  <c r="L48" i="71"/>
  <c r="AN55" i="71"/>
  <c r="AO55" i="71" s="1"/>
  <c r="AI55" i="71"/>
  <c r="AI55" i="54"/>
  <c r="AN55" i="54"/>
  <c r="AO55" i="54" s="1"/>
  <c r="Y49" i="71"/>
  <c r="X55" i="71"/>
  <c r="Y55" i="71" s="1"/>
  <c r="L48" i="54"/>
  <c r="L49" i="54" s="1"/>
  <c r="G48" i="54"/>
  <c r="F49" i="54"/>
  <c r="U55" i="54"/>
  <c r="V49" i="54"/>
  <c r="J48" i="71"/>
  <c r="I49" i="71"/>
  <c r="L48" i="41"/>
  <c r="L49" i="41" s="1"/>
  <c r="F49" i="41"/>
  <c r="F55" i="41" s="1"/>
  <c r="L55" i="41" s="1"/>
  <c r="AB48" i="71"/>
  <c r="AA49" i="71"/>
  <c r="AB56" i="33"/>
  <c r="AD56" i="33"/>
  <c r="Y57" i="33"/>
  <c r="AD57" i="33" s="1"/>
  <c r="AD47" i="38"/>
  <c r="AB47" i="38"/>
  <c r="Y48" i="38"/>
  <c r="AD48" i="38" s="1"/>
  <c r="AD51" i="40"/>
  <c r="Y52" i="40"/>
  <c r="AD52" i="40" s="1"/>
  <c r="G51" i="40"/>
  <c r="AB51" i="40"/>
  <c r="BA51" i="37"/>
  <c r="BA52" i="37" s="1"/>
  <c r="AX52" i="37"/>
  <c r="J56" i="52"/>
  <c r="J57" i="52" s="1"/>
  <c r="G57" i="52"/>
  <c r="J56" i="57"/>
  <c r="J57" i="57" s="1"/>
  <c r="G57" i="57"/>
  <c r="J51" i="47"/>
  <c r="J52" i="47" s="1"/>
  <c r="G52" i="47"/>
  <c r="J47" i="28"/>
  <c r="J48" i="28" s="1"/>
  <c r="O48" i="28" s="1"/>
  <c r="G48" i="28"/>
  <c r="L48" i="28" s="1"/>
  <c r="G48" i="8"/>
  <c r="L48" i="8" s="1"/>
  <c r="J47" i="8"/>
  <c r="L47" i="8"/>
  <c r="G56" i="39"/>
  <c r="AB56" i="39"/>
  <c r="AD56" i="39"/>
  <c r="Y57" i="39"/>
  <c r="AD57" i="39" s="1"/>
  <c r="J56" i="66"/>
  <c r="J57" i="66" s="1"/>
  <c r="G57" i="66"/>
  <c r="J51" i="10"/>
  <c r="J52" i="10" s="1"/>
  <c r="O52" i="10" s="1"/>
  <c r="G52" i="10"/>
  <c r="L52" i="10" s="1"/>
  <c r="G52" i="7"/>
  <c r="L52" i="7" s="1"/>
  <c r="J51" i="7"/>
  <c r="J52" i="7" s="1"/>
  <c r="O52" i="7" s="1"/>
  <c r="J51" i="53"/>
  <c r="J52" i="53" s="1"/>
  <c r="G52" i="53"/>
  <c r="BA47" i="32"/>
  <c r="BC47" i="32"/>
  <c r="AX48" i="32"/>
  <c r="BC48" i="32" s="1"/>
  <c r="J47" i="5"/>
  <c r="L47" i="5"/>
  <c r="G48" i="5"/>
  <c r="L48" i="5" s="1"/>
  <c r="AX57" i="39"/>
  <c r="BC57" i="39" s="1"/>
  <c r="BA56" i="39"/>
  <c r="BC56" i="39"/>
  <c r="J56" i="49"/>
  <c r="J57" i="49" s="1"/>
  <c r="G57" i="49"/>
  <c r="G57" i="23"/>
  <c r="J56" i="23"/>
  <c r="J57" i="23" s="1"/>
  <c r="BA51" i="34"/>
  <c r="BC51" i="34"/>
  <c r="AX52" i="34"/>
  <c r="BC52" i="34" s="1"/>
  <c r="G51" i="37"/>
  <c r="AB51" i="37"/>
  <c r="AB52" i="37" s="1"/>
  <c r="AG52" i="37" s="1"/>
  <c r="Y52" i="37"/>
  <c r="AD52" i="37" s="1"/>
  <c r="J47" i="51"/>
  <c r="G48" i="51"/>
  <c r="J51" i="64"/>
  <c r="J52" i="64" s="1"/>
  <c r="O52" i="64" s="1"/>
  <c r="G52" i="64"/>
  <c r="L52" i="64" s="1"/>
  <c r="BA51" i="40"/>
  <c r="AX52" i="40"/>
  <c r="BC52" i="40" s="1"/>
  <c r="BC51" i="40"/>
  <c r="J51" i="44"/>
  <c r="J52" i="44" s="1"/>
  <c r="G52" i="44"/>
  <c r="J56" i="29"/>
  <c r="J57" i="29" s="1"/>
  <c r="G57" i="29"/>
  <c r="J51" i="70"/>
  <c r="J52" i="70" s="1"/>
  <c r="G52" i="70"/>
  <c r="J51" i="27"/>
  <c r="J52" i="27" s="1"/>
  <c r="O52" i="27" s="1"/>
  <c r="G52" i="27"/>
  <c r="L52" i="27" s="1"/>
  <c r="J47" i="22"/>
  <c r="G48" i="22"/>
  <c r="Y52" i="34"/>
  <c r="AD52" i="34" s="1"/>
  <c r="AD51" i="34"/>
  <c r="G51" i="34"/>
  <c r="AB51" i="34"/>
  <c r="J56" i="26"/>
  <c r="J57" i="26" s="1"/>
  <c r="G57" i="26"/>
  <c r="J56" i="46"/>
  <c r="J57" i="46" s="1"/>
  <c r="G57" i="46"/>
  <c r="J47" i="42"/>
  <c r="G48" i="42"/>
  <c r="L48" i="72" l="1"/>
  <c r="I49" i="72"/>
  <c r="I55" i="72" s="1"/>
  <c r="L55" i="72" s="1"/>
  <c r="J49" i="71"/>
  <c r="I55" i="71"/>
  <c r="J55" i="71" s="1"/>
  <c r="L49" i="72"/>
  <c r="AA55" i="71"/>
  <c r="M48" i="71"/>
  <c r="L49" i="71"/>
  <c r="AA55" i="54"/>
  <c r="V55" i="54"/>
  <c r="F55" i="54"/>
  <c r="G49" i="54"/>
  <c r="J48" i="42"/>
  <c r="G47" i="35"/>
  <c r="Y48" i="35"/>
  <c r="AD48" i="35" s="1"/>
  <c r="AB47" i="35"/>
  <c r="AD47" i="35"/>
  <c r="G57" i="43"/>
  <c r="J56" i="43"/>
  <c r="J57" i="43" s="1"/>
  <c r="L56" i="39"/>
  <c r="J56" i="39"/>
  <c r="G57" i="39"/>
  <c r="L57" i="39" s="1"/>
  <c r="J51" i="67"/>
  <c r="J52" i="67" s="1"/>
  <c r="G52" i="67"/>
  <c r="AX57" i="33"/>
  <c r="BC57" i="33" s="1"/>
  <c r="BA56" i="33"/>
  <c r="BC56" i="33"/>
  <c r="J51" i="58"/>
  <c r="J52" i="58" s="1"/>
  <c r="G52" i="58"/>
  <c r="J47" i="65"/>
  <c r="G48" i="65"/>
  <c r="BF51" i="34"/>
  <c r="BA52" i="34"/>
  <c r="BF52" i="34" s="1"/>
  <c r="BF47" i="32"/>
  <c r="BA48" i="32"/>
  <c r="BF48" i="32" s="1"/>
  <c r="J47" i="25"/>
  <c r="J48" i="25" s="1"/>
  <c r="O48" i="25" s="1"/>
  <c r="G48" i="25"/>
  <c r="L48" i="25" s="1"/>
  <c r="BA47" i="35"/>
  <c r="BA48" i="35" s="1"/>
  <c r="BF48" i="35" s="1"/>
  <c r="AX48" i="35"/>
  <c r="BC48" i="35" s="1"/>
  <c r="J56" i="63"/>
  <c r="J57" i="63" s="1"/>
  <c r="G57" i="63"/>
  <c r="J47" i="62"/>
  <c r="J48" i="62" s="1"/>
  <c r="O48" i="62" s="1"/>
  <c r="G48" i="62"/>
  <c r="L48" i="62" s="1"/>
  <c r="O47" i="5"/>
  <c r="J48" i="5"/>
  <c r="O48" i="5" s="1"/>
  <c r="M38" i="51"/>
  <c r="J51" i="61"/>
  <c r="J52" i="61" s="1"/>
  <c r="G52" i="61"/>
  <c r="J51" i="30"/>
  <c r="J52" i="30" s="1"/>
  <c r="O52" i="30" s="1"/>
  <c r="G52" i="30"/>
  <c r="L52" i="30" s="1"/>
  <c r="J47" i="48"/>
  <c r="J48" i="48" s="1"/>
  <c r="G48" i="48"/>
  <c r="N38" i="45"/>
  <c r="J56" i="60"/>
  <c r="J57" i="60" s="1"/>
  <c r="G57" i="60"/>
  <c r="J47" i="56"/>
  <c r="G48" i="56"/>
  <c r="J47" i="59"/>
  <c r="J48" i="59" s="1"/>
  <c r="G48" i="59"/>
  <c r="J47" i="45"/>
  <c r="J48" i="45" s="1"/>
  <c r="G48" i="45"/>
  <c r="AX48" i="38"/>
  <c r="BC48" i="38" s="1"/>
  <c r="BA47" i="38"/>
  <c r="BC47" i="38"/>
  <c r="AG51" i="34"/>
  <c r="AB52" i="34"/>
  <c r="AG52" i="34" s="1"/>
  <c r="J48" i="22"/>
  <c r="J51" i="37"/>
  <c r="J52" i="37" s="1"/>
  <c r="O52" i="37" s="1"/>
  <c r="G52" i="37"/>
  <c r="L52" i="37" s="1"/>
  <c r="J56" i="69"/>
  <c r="J57" i="69" s="1"/>
  <c r="G57" i="69"/>
  <c r="N38" i="51"/>
  <c r="O47" i="8"/>
  <c r="J48" i="8"/>
  <c r="O48" i="8" s="1"/>
  <c r="G52" i="34"/>
  <c r="L52" i="34" s="1"/>
  <c r="J51" i="34"/>
  <c r="L51" i="34"/>
  <c r="BF51" i="40"/>
  <c r="BA52" i="40"/>
  <c r="BF52" i="40" s="1"/>
  <c r="J51" i="3"/>
  <c r="J52" i="3" s="1"/>
  <c r="O52" i="3" s="1"/>
  <c r="G51" i="76"/>
  <c r="G52" i="3"/>
  <c r="L52" i="3" s="1"/>
  <c r="AB56" i="36"/>
  <c r="G56" i="36"/>
  <c r="AD56" i="36"/>
  <c r="Y57" i="36"/>
  <c r="AD57" i="36" s="1"/>
  <c r="AG47" i="38"/>
  <c r="AB48" i="38"/>
  <c r="AG48" i="38" s="1"/>
  <c r="BA56" i="36"/>
  <c r="BC56" i="36"/>
  <c r="AX57" i="36"/>
  <c r="BC57" i="36" s="1"/>
  <c r="AB47" i="32"/>
  <c r="AD47" i="32"/>
  <c r="Y48" i="32"/>
  <c r="AD48" i="32" s="1"/>
  <c r="G47" i="32"/>
  <c r="J51" i="50"/>
  <c r="J52" i="50" s="1"/>
  <c r="G52" i="50"/>
  <c r="AG51" i="40"/>
  <c r="AB52" i="40"/>
  <c r="AG52" i="40" s="1"/>
  <c r="G47" i="38"/>
  <c r="J47" i="68"/>
  <c r="J48" i="68" s="1"/>
  <c r="G48" i="68"/>
  <c r="AG56" i="33"/>
  <c r="AB57" i="33"/>
  <c r="AG57" i="33" s="1"/>
  <c r="AG48" i="54"/>
  <c r="AG49" i="54" s="1"/>
  <c r="AG55" i="54" s="1"/>
  <c r="J48" i="51"/>
  <c r="J47" i="1"/>
  <c r="G48" i="1"/>
  <c r="L48" i="1" s="1"/>
  <c r="L47" i="1"/>
  <c r="BF56" i="39"/>
  <c r="BA57" i="39"/>
  <c r="BF57" i="39" s="1"/>
  <c r="J51" i="24"/>
  <c r="J52" i="24" s="1"/>
  <c r="G52" i="24"/>
  <c r="AG56" i="39"/>
  <c r="AB57" i="39"/>
  <c r="AG57" i="39" s="1"/>
  <c r="H38" i="35"/>
  <c r="G57" i="9"/>
  <c r="L57" i="9" s="1"/>
  <c r="J56" i="9"/>
  <c r="L56" i="9"/>
  <c r="J56" i="6"/>
  <c r="G57" i="6"/>
  <c r="L57" i="6" s="1"/>
  <c r="L56" i="6"/>
  <c r="L51" i="40"/>
  <c r="G52" i="40"/>
  <c r="L52" i="40" s="1"/>
  <c r="J51" i="40"/>
  <c r="J56" i="2"/>
  <c r="G57" i="2"/>
  <c r="L57" i="2" s="1"/>
  <c r="L56" i="2"/>
  <c r="G56" i="33"/>
  <c r="L55" i="71" l="1"/>
  <c r="L55" i="54"/>
  <c r="G55" i="54"/>
  <c r="G56" i="75"/>
  <c r="G57" i="75" s="1"/>
  <c r="L57" i="75" s="1"/>
  <c r="G48" i="38"/>
  <c r="L48" i="38" s="1"/>
  <c r="J47" i="38"/>
  <c r="L47" i="38"/>
  <c r="J52" i="40"/>
  <c r="O52" i="40" s="1"/>
  <c r="O51" i="40"/>
  <c r="E48" i="11"/>
  <c r="O47" i="1"/>
  <c r="J48" i="1"/>
  <c r="O48" i="1" s="1"/>
  <c r="AG48" i="71"/>
  <c r="AG49" i="71" s="1"/>
  <c r="AG55" i="71" s="1"/>
  <c r="J48" i="65"/>
  <c r="I38" i="32"/>
  <c r="J51" i="76"/>
  <c r="L51" i="76"/>
  <c r="G52" i="76"/>
  <c r="L52" i="76" s="1"/>
  <c r="O51" i="34"/>
  <c r="J52" i="34"/>
  <c r="O52" i="34" s="1"/>
  <c r="E48" i="31"/>
  <c r="E49" i="31" s="1"/>
  <c r="T48" i="71"/>
  <c r="J48" i="56"/>
  <c r="BF56" i="33"/>
  <c r="BA57" i="33"/>
  <c r="BF57" i="33" s="1"/>
  <c r="O56" i="2"/>
  <c r="J57" i="2"/>
  <c r="O57" i="2" s="1"/>
  <c r="H38" i="38"/>
  <c r="AG47" i="35"/>
  <c r="AB48" i="35"/>
  <c r="AG48" i="35" s="1"/>
  <c r="O56" i="6"/>
  <c r="J57" i="6"/>
  <c r="O57" i="6" s="1"/>
  <c r="I38" i="35"/>
  <c r="H38" i="32"/>
  <c r="J47" i="32"/>
  <c r="G48" i="32"/>
  <c r="L48" i="32" s="1"/>
  <c r="L47" i="32"/>
  <c r="G57" i="36"/>
  <c r="L57" i="36" s="1"/>
  <c r="J56" i="36"/>
  <c r="L56" i="36"/>
  <c r="M38" i="42"/>
  <c r="I38" i="38"/>
  <c r="L47" i="35"/>
  <c r="G48" i="35"/>
  <c r="L48" i="35" s="1"/>
  <c r="J47" i="35"/>
  <c r="BF56" i="36"/>
  <c r="BA57" i="36"/>
  <c r="BF57" i="36" s="1"/>
  <c r="AG56" i="36"/>
  <c r="AB57" i="36"/>
  <c r="AG57" i="36" s="1"/>
  <c r="M38" i="48"/>
  <c r="T48" i="54"/>
  <c r="N38" i="48"/>
  <c r="L56" i="33"/>
  <c r="G57" i="33"/>
  <c r="L57" i="33" s="1"/>
  <c r="J56" i="33"/>
  <c r="O56" i="9"/>
  <c r="J57" i="9"/>
  <c r="O57" i="9" s="1"/>
  <c r="G47" i="73"/>
  <c r="AG47" i="32"/>
  <c r="AB48" i="32"/>
  <c r="AG48" i="32" s="1"/>
  <c r="BF47" i="38"/>
  <c r="BA48" i="38"/>
  <c r="BF48" i="38" s="1"/>
  <c r="O56" i="39"/>
  <c r="J57" i="39"/>
  <c r="O57" i="39" s="1"/>
  <c r="N46" i="2"/>
  <c r="N46" i="49"/>
  <c r="AF46" i="33"/>
  <c r="I46" i="33"/>
  <c r="AZ39" i="35"/>
  <c r="AZ39" i="38"/>
  <c r="N46" i="60"/>
  <c r="N46" i="57"/>
  <c r="I39" i="62"/>
  <c r="N46" i="9"/>
  <c r="AZ39" i="32"/>
  <c r="N46" i="46"/>
  <c r="N46" i="52"/>
  <c r="N46" i="6"/>
  <c r="N46" i="66"/>
  <c r="I39" i="68"/>
  <c r="I46" i="39"/>
  <c r="AF46" i="39"/>
  <c r="I46" i="36"/>
  <c r="N46" i="43"/>
  <c r="I39" i="42" l="1"/>
  <c r="J56" i="75"/>
  <c r="J57" i="75" s="1"/>
  <c r="O57" i="75" s="1"/>
  <c r="L56" i="75"/>
  <c r="T49" i="54"/>
  <c r="T55" i="54" s="1"/>
  <c r="E48" i="54"/>
  <c r="E49" i="54" s="1"/>
  <c r="I48" i="9"/>
  <c r="N48" i="9" s="1"/>
  <c r="E48" i="71"/>
  <c r="E49" i="71" s="1"/>
  <c r="T49" i="71"/>
  <c r="AZ48" i="39"/>
  <c r="M47" i="52"/>
  <c r="AZ48" i="36"/>
  <c r="J47" i="73"/>
  <c r="L47" i="73"/>
  <c r="G48" i="73"/>
  <c r="L48" i="73" s="1"/>
  <c r="I48" i="66"/>
  <c r="N48" i="66" s="1"/>
  <c r="O47" i="38"/>
  <c r="J48" i="38"/>
  <c r="O48" i="38" s="1"/>
  <c r="O47" i="35"/>
  <c r="J48" i="35"/>
  <c r="O48" i="35" s="1"/>
  <c r="H38" i="73"/>
  <c r="M38" i="73" s="1"/>
  <c r="BD47" i="33"/>
  <c r="I48" i="26"/>
  <c r="I48" i="29"/>
  <c r="I48" i="63"/>
  <c r="I38" i="73"/>
  <c r="N38" i="73" s="1"/>
  <c r="J52" i="76"/>
  <c r="O52" i="76" s="1"/>
  <c r="O51" i="76"/>
  <c r="I48" i="6"/>
  <c r="N48" i="6" s="1"/>
  <c r="H48" i="46"/>
  <c r="I48" i="69"/>
  <c r="AZ48" i="33"/>
  <c r="G48" i="11"/>
  <c r="E49" i="11"/>
  <c r="O56" i="75"/>
  <c r="O56" i="36"/>
  <c r="J57" i="36"/>
  <c r="O57" i="36" s="1"/>
  <c r="BD47" i="36"/>
  <c r="Z48" i="36"/>
  <c r="I48" i="60"/>
  <c r="N48" i="60" s="1"/>
  <c r="E55" i="31"/>
  <c r="G55" i="31" s="1"/>
  <c r="G49" i="31"/>
  <c r="J57" i="33"/>
  <c r="O57" i="33" s="1"/>
  <c r="O56" i="33"/>
  <c r="J48" i="32"/>
  <c r="O48" i="32" s="1"/>
  <c r="E48" i="41"/>
  <c r="O47" i="32"/>
  <c r="M47" i="29"/>
  <c r="BD47" i="39"/>
  <c r="J46" i="46"/>
  <c r="H48" i="26"/>
  <c r="M46" i="26"/>
  <c r="J46" i="26"/>
  <c r="N37" i="25"/>
  <c r="I39" i="25"/>
  <c r="BD46" i="36"/>
  <c r="BA46" i="36"/>
  <c r="M46" i="2"/>
  <c r="J46" i="2"/>
  <c r="N37" i="56"/>
  <c r="I39" i="56"/>
  <c r="N37" i="65"/>
  <c r="I39" i="65"/>
  <c r="N46" i="39"/>
  <c r="N37" i="59"/>
  <c r="I39" i="59"/>
  <c r="N37" i="45"/>
  <c r="I39" i="45"/>
  <c r="BD46" i="33"/>
  <c r="BA46" i="33"/>
  <c r="N37" i="48"/>
  <c r="I39" i="48"/>
  <c r="H46" i="36"/>
  <c r="AE46" i="36"/>
  <c r="AB46" i="36"/>
  <c r="M46" i="57"/>
  <c r="J46" i="57"/>
  <c r="M46" i="29"/>
  <c r="J46" i="29"/>
  <c r="H48" i="6"/>
  <c r="M46" i="6"/>
  <c r="J46" i="6"/>
  <c r="I37" i="35"/>
  <c r="I39" i="35" s="1"/>
  <c r="AA39" i="35"/>
  <c r="N37" i="5"/>
  <c r="I39" i="5"/>
  <c r="N46" i="33"/>
  <c r="BD46" i="39"/>
  <c r="BA46" i="39"/>
  <c r="H48" i="9"/>
  <c r="M46" i="9"/>
  <c r="J46" i="9"/>
  <c r="N37" i="22"/>
  <c r="I39" i="22"/>
  <c r="M46" i="43"/>
  <c r="J46" i="43"/>
  <c r="I37" i="32"/>
  <c r="AF37" i="32"/>
  <c r="AA39" i="32"/>
  <c r="N37" i="28"/>
  <c r="I39" i="28"/>
  <c r="H48" i="63"/>
  <c r="J46" i="63"/>
  <c r="AE46" i="33"/>
  <c r="H46" i="33"/>
  <c r="AB46" i="33"/>
  <c r="N37" i="8"/>
  <c r="I39" i="8"/>
  <c r="I37" i="38"/>
  <c r="AF37" i="38"/>
  <c r="AA39" i="38"/>
  <c r="N37" i="51"/>
  <c r="I39" i="51"/>
  <c r="M46" i="23"/>
  <c r="J46" i="23"/>
  <c r="H48" i="69"/>
  <c r="J46" i="69"/>
  <c r="H48" i="52"/>
  <c r="M46" i="52"/>
  <c r="J46" i="52"/>
  <c r="H48" i="66"/>
  <c r="M46" i="66"/>
  <c r="J46" i="66"/>
  <c r="H48" i="60"/>
  <c r="M46" i="60"/>
  <c r="J46" i="60"/>
  <c r="M46" i="49"/>
  <c r="J46" i="49"/>
  <c r="H46" i="39"/>
  <c r="Z48" i="39"/>
  <c r="AE46" i="39"/>
  <c r="AB46" i="39"/>
  <c r="I46" i="75"/>
  <c r="AY48" i="39" l="1"/>
  <c r="AY48" i="36"/>
  <c r="H48" i="29"/>
  <c r="AY48" i="33"/>
  <c r="I48" i="23"/>
  <c r="I47" i="39"/>
  <c r="AF47" i="39"/>
  <c r="AA48" i="39"/>
  <c r="AF48" i="39" s="1"/>
  <c r="H47" i="39"/>
  <c r="M47" i="39" s="1"/>
  <c r="AE47" i="39"/>
  <c r="H46" i="75"/>
  <c r="J46" i="75" s="1"/>
  <c r="T55" i="71"/>
  <c r="V55" i="71" s="1"/>
  <c r="V49" i="71"/>
  <c r="G48" i="41"/>
  <c r="E49" i="41"/>
  <c r="I48" i="57"/>
  <c r="N48" i="57" s="1"/>
  <c r="N47" i="52"/>
  <c r="I48" i="52"/>
  <c r="N48" i="52" s="1"/>
  <c r="G49" i="71"/>
  <c r="E55" i="71"/>
  <c r="G55" i="71" s="1"/>
  <c r="I47" i="36"/>
  <c r="I48" i="36" s="1"/>
  <c r="AA48" i="36"/>
  <c r="E55" i="54"/>
  <c r="G49" i="11"/>
  <c r="E55" i="11"/>
  <c r="G55" i="11" s="1"/>
  <c r="H48" i="57"/>
  <c r="M48" i="57" s="1"/>
  <c r="N47" i="46"/>
  <c r="I48" i="46"/>
  <c r="N48" i="46" s="1"/>
  <c r="I48" i="43"/>
  <c r="N48" i="43" s="1"/>
  <c r="H47" i="36"/>
  <c r="M47" i="36" s="1"/>
  <c r="AE47" i="36"/>
  <c r="E48" i="72"/>
  <c r="O47" i="73"/>
  <c r="J48" i="73"/>
  <c r="O48" i="73" s="1"/>
  <c r="N46" i="75"/>
  <c r="M46" i="39"/>
  <c r="J46" i="39"/>
  <c r="O46" i="60"/>
  <c r="M48" i="52"/>
  <c r="N39" i="28"/>
  <c r="O46" i="29"/>
  <c r="N39" i="59"/>
  <c r="N39" i="56"/>
  <c r="N39" i="51"/>
  <c r="N37" i="38"/>
  <c r="I39" i="38"/>
  <c r="M48" i="9"/>
  <c r="BD48" i="39"/>
  <c r="N39" i="5"/>
  <c r="AE48" i="36"/>
  <c r="M48" i="60"/>
  <c r="AF39" i="32"/>
  <c r="N39" i="22"/>
  <c r="M48" i="29"/>
  <c r="M46" i="36"/>
  <c r="J46" i="36"/>
  <c r="BF46" i="33"/>
  <c r="N39" i="45"/>
  <c r="AJ26" i="71"/>
  <c r="O46" i="66"/>
  <c r="AG46" i="33"/>
  <c r="BF46" i="36"/>
  <c r="N39" i="25"/>
  <c r="O46" i="63"/>
  <c r="N37" i="32"/>
  <c r="I39" i="32"/>
  <c r="BD48" i="33"/>
  <c r="AG46" i="39"/>
  <c r="O46" i="49"/>
  <c r="M48" i="66"/>
  <c r="O46" i="23"/>
  <c r="H26" i="31"/>
  <c r="I37" i="73"/>
  <c r="N37" i="1"/>
  <c r="I39" i="1"/>
  <c r="N39" i="8"/>
  <c r="M46" i="33"/>
  <c r="J46" i="33"/>
  <c r="O46" i="6"/>
  <c r="BD48" i="36"/>
  <c r="O46" i="26"/>
  <c r="AJ26" i="54"/>
  <c r="O46" i="52"/>
  <c r="W26" i="54"/>
  <c r="O46" i="43"/>
  <c r="N39" i="65"/>
  <c r="O46" i="46"/>
  <c r="AE48" i="39"/>
  <c r="AF39" i="38"/>
  <c r="O46" i="9"/>
  <c r="BF46" i="39"/>
  <c r="M48" i="6"/>
  <c r="W26" i="71"/>
  <c r="O46" i="57"/>
  <c r="AG46" i="36"/>
  <c r="N39" i="48"/>
  <c r="H26" i="11"/>
  <c r="O46" i="2"/>
  <c r="M48" i="26"/>
  <c r="H48" i="39" l="1"/>
  <c r="M46" i="75"/>
  <c r="H48" i="36"/>
  <c r="M47" i="23"/>
  <c r="H48" i="23"/>
  <c r="M48" i="23" s="1"/>
  <c r="M47" i="43"/>
  <c r="H48" i="43"/>
  <c r="M48" i="43" s="1"/>
  <c r="N47" i="49"/>
  <c r="I48" i="49"/>
  <c r="N48" i="49" s="1"/>
  <c r="H47" i="33"/>
  <c r="AE47" i="33"/>
  <c r="Z48" i="33"/>
  <c r="AE48" i="33" s="1"/>
  <c r="M47" i="49"/>
  <c r="H48" i="49"/>
  <c r="M48" i="49" s="1"/>
  <c r="I47" i="33"/>
  <c r="AF47" i="33"/>
  <c r="AA48" i="33"/>
  <c r="AF48" i="33" s="1"/>
  <c r="N47" i="39"/>
  <c r="I48" i="39"/>
  <c r="N48" i="39" s="1"/>
  <c r="G49" i="41"/>
  <c r="E55" i="41"/>
  <c r="G55" i="41" s="1"/>
  <c r="E49" i="72"/>
  <c r="G48" i="72"/>
  <c r="H26" i="54"/>
  <c r="N39" i="32"/>
  <c r="O46" i="36"/>
  <c r="M48" i="39"/>
  <c r="H26" i="71"/>
  <c r="N39" i="1"/>
  <c r="M48" i="36"/>
  <c r="N39" i="38"/>
  <c r="N37" i="73"/>
  <c r="I39" i="73"/>
  <c r="O46" i="75"/>
  <c r="H26" i="41"/>
  <c r="O46" i="33"/>
  <c r="O46" i="39"/>
  <c r="N47" i="33" l="1"/>
  <c r="I48" i="33"/>
  <c r="N48" i="33" s="1"/>
  <c r="I47" i="75"/>
  <c r="I48" i="2"/>
  <c r="N48" i="2" s="1"/>
  <c r="G49" i="72"/>
  <c r="E55" i="72"/>
  <c r="G55" i="72" s="1"/>
  <c r="M47" i="33"/>
  <c r="H48" i="33"/>
  <c r="M48" i="33" s="1"/>
  <c r="H47" i="75"/>
  <c r="H48" i="2"/>
  <c r="M48" i="2" s="1"/>
  <c r="H52" i="62"/>
  <c r="H53" i="62" s="1"/>
  <c r="BD37" i="38"/>
  <c r="AY39" i="38"/>
  <c r="BA37" i="38"/>
  <c r="H52" i="25"/>
  <c r="BD37" i="32"/>
  <c r="AY39" i="32"/>
  <c r="BA37" i="32"/>
  <c r="H52" i="28"/>
  <c r="M37" i="56"/>
  <c r="H39" i="56"/>
  <c r="J37" i="56"/>
  <c r="BD37" i="35"/>
  <c r="AY39" i="35"/>
  <c r="BA37" i="35"/>
  <c r="M37" i="5"/>
  <c r="H39" i="5"/>
  <c r="J37" i="5"/>
  <c r="M37" i="25"/>
  <c r="H39" i="25"/>
  <c r="J37" i="25"/>
  <c r="H39" i="62"/>
  <c r="J37" i="62"/>
  <c r="N39" i="73"/>
  <c r="H52" i="68"/>
  <c r="H53" i="68" s="1"/>
  <c r="H39" i="68"/>
  <c r="J37" i="68"/>
  <c r="AE37" i="35"/>
  <c r="H37" i="35"/>
  <c r="Z39" i="35"/>
  <c r="AB37" i="35"/>
  <c r="M37" i="28"/>
  <c r="H39" i="28"/>
  <c r="J37" i="28"/>
  <c r="H52" i="59"/>
  <c r="H53" i="59" s="1"/>
  <c r="AE37" i="32"/>
  <c r="H37" i="32"/>
  <c r="Z39" i="32"/>
  <c r="AB37" i="32"/>
  <c r="H52" i="65"/>
  <c r="H53" i="65" s="1"/>
  <c r="M37" i="42"/>
  <c r="H39" i="42"/>
  <c r="J37" i="42"/>
  <c r="H39" i="45"/>
  <c r="J37" i="45"/>
  <c r="H26" i="72"/>
  <c r="M37" i="48"/>
  <c r="H39" i="48"/>
  <c r="J37" i="48"/>
  <c r="H52" i="51"/>
  <c r="H53" i="51" s="1"/>
  <c r="M37" i="65"/>
  <c r="H39" i="65"/>
  <c r="J37" i="65"/>
  <c r="AE37" i="38"/>
  <c r="H37" i="38"/>
  <c r="Z39" i="38"/>
  <c r="AB37" i="38"/>
  <c r="M37" i="51"/>
  <c r="H39" i="51"/>
  <c r="J37" i="51"/>
  <c r="H52" i="56"/>
  <c r="H53" i="56" s="1"/>
  <c r="M37" i="59"/>
  <c r="H39" i="59"/>
  <c r="J37" i="59"/>
  <c r="M37" i="22"/>
  <c r="H39" i="22"/>
  <c r="J37" i="22"/>
  <c r="M37" i="1"/>
  <c r="H39" i="1"/>
  <c r="J37" i="1"/>
  <c r="M37" i="8"/>
  <c r="H39" i="8"/>
  <c r="J37" i="8"/>
  <c r="H52" i="45"/>
  <c r="H53" i="45" s="1"/>
  <c r="H52" i="42"/>
  <c r="H53" i="42" s="1"/>
  <c r="H52" i="22"/>
  <c r="J38" i="28" l="1"/>
  <c r="G39" i="28"/>
  <c r="J38" i="25"/>
  <c r="J39" i="25" s="1"/>
  <c r="G39" i="25"/>
  <c r="J18" i="5"/>
  <c r="J19" i="5" s="1"/>
  <c r="O19" i="5" s="1"/>
  <c r="G19" i="5"/>
  <c r="L19" i="5" s="1"/>
  <c r="BA38" i="32"/>
  <c r="BA39" i="32" s="1"/>
  <c r="AX39" i="32"/>
  <c r="BC39" i="32" s="1"/>
  <c r="J18" i="28"/>
  <c r="J19" i="28" s="1"/>
  <c r="O19" i="28" s="1"/>
  <c r="G19" i="28"/>
  <c r="L19" i="28" s="1"/>
  <c r="J18" i="25"/>
  <c r="J19" i="25" s="1"/>
  <c r="O19" i="25" s="1"/>
  <c r="G19" i="25"/>
  <c r="L19" i="25" s="1"/>
  <c r="G38" i="38"/>
  <c r="AB38" i="38"/>
  <c r="Y39" i="38"/>
  <c r="AD39" i="38" s="1"/>
  <c r="BA38" i="35"/>
  <c r="AX39" i="35"/>
  <c r="BA18" i="32"/>
  <c r="BA19" i="32" s="1"/>
  <c r="BF19" i="32" s="1"/>
  <c r="AX19" i="32"/>
  <c r="BC19" i="32" s="1"/>
  <c r="J38" i="68"/>
  <c r="J39" i="68" s="1"/>
  <c r="G39" i="68"/>
  <c r="J38" i="8"/>
  <c r="G39" i="8"/>
  <c r="L39" i="8" s="1"/>
  <c r="G18" i="38"/>
  <c r="AB18" i="38"/>
  <c r="AB19" i="38" s="1"/>
  <c r="AG19" i="38" s="1"/>
  <c r="Y19" i="38"/>
  <c r="AD19" i="38" s="1"/>
  <c r="BA18" i="35"/>
  <c r="BA19" i="35" s="1"/>
  <c r="BF19" i="35" s="1"/>
  <c r="AX19" i="35"/>
  <c r="BC19" i="35" s="1"/>
  <c r="J38" i="62"/>
  <c r="G39" i="62"/>
  <c r="L39" i="62" s="1"/>
  <c r="J18" i="68"/>
  <c r="J19" i="68" s="1"/>
  <c r="G19" i="68"/>
  <c r="J18" i="8"/>
  <c r="J19" i="8" s="1"/>
  <c r="O19" i="8" s="1"/>
  <c r="G19" i="8"/>
  <c r="L19" i="8" s="1"/>
  <c r="J38" i="59"/>
  <c r="G39" i="59"/>
  <c r="J38" i="65"/>
  <c r="AG27" i="71" s="1"/>
  <c r="G39" i="65"/>
  <c r="J18" i="62"/>
  <c r="J19" i="62" s="1"/>
  <c r="O19" i="62" s="1"/>
  <c r="G19" i="62"/>
  <c r="L19" i="62" s="1"/>
  <c r="J38" i="51"/>
  <c r="G39" i="51"/>
  <c r="J18" i="59"/>
  <c r="J19" i="59" s="1"/>
  <c r="O19" i="59" s="1"/>
  <c r="G19" i="59"/>
  <c r="L19" i="59" s="1"/>
  <c r="J18" i="65"/>
  <c r="G19" i="65"/>
  <c r="L19" i="65" s="1"/>
  <c r="J18" i="51"/>
  <c r="G19" i="51"/>
  <c r="G38" i="35"/>
  <c r="AB38" i="35"/>
  <c r="AB39" i="35" s="1"/>
  <c r="Y39" i="35"/>
  <c r="AD39" i="35" s="1"/>
  <c r="M47" i="75"/>
  <c r="H48" i="75"/>
  <c r="M48" i="75" s="1"/>
  <c r="BA38" i="38"/>
  <c r="AX39" i="38"/>
  <c r="BC39" i="38" s="1"/>
  <c r="J38" i="45"/>
  <c r="O38" i="45" s="1"/>
  <c r="G39" i="45"/>
  <c r="AB18" i="35"/>
  <c r="AB19" i="35" s="1"/>
  <c r="AG19" i="35" s="1"/>
  <c r="G18" i="35"/>
  <c r="Y19" i="35"/>
  <c r="AD19" i="35" s="1"/>
  <c r="BA18" i="38"/>
  <c r="BA19" i="38" s="1"/>
  <c r="BF19" i="38" s="1"/>
  <c r="AX19" i="38"/>
  <c r="BC19" i="38" s="1"/>
  <c r="J18" i="45"/>
  <c r="J19" i="45" s="1"/>
  <c r="G19" i="45"/>
  <c r="N47" i="75"/>
  <c r="I48" i="75"/>
  <c r="N48" i="75" s="1"/>
  <c r="J38" i="5"/>
  <c r="G39" i="5"/>
  <c r="L39" i="5" s="1"/>
  <c r="M39" i="51"/>
  <c r="E26" i="11"/>
  <c r="O37" i="1"/>
  <c r="AE39" i="38"/>
  <c r="O37" i="65"/>
  <c r="AG26" i="71"/>
  <c r="AZ56" i="40"/>
  <c r="AZ57" i="40" s="1"/>
  <c r="O37" i="45"/>
  <c r="AZ61" i="36"/>
  <c r="AZ62" i="36" s="1"/>
  <c r="AZ61" i="39"/>
  <c r="AZ62" i="39" s="1"/>
  <c r="I61" i="49"/>
  <c r="I52" i="65"/>
  <c r="I53" i="65" s="1"/>
  <c r="M37" i="35"/>
  <c r="H39" i="35"/>
  <c r="J37" i="35"/>
  <c r="T26" i="71"/>
  <c r="O37" i="56"/>
  <c r="I56" i="47"/>
  <c r="I56" i="10"/>
  <c r="I57" i="10" s="1"/>
  <c r="H56" i="7"/>
  <c r="M39" i="1"/>
  <c r="I61" i="23"/>
  <c r="I62" i="23" s="1"/>
  <c r="I56" i="70"/>
  <c r="I57" i="70" s="1"/>
  <c r="M37" i="38"/>
  <c r="H39" i="38"/>
  <c r="J37" i="38"/>
  <c r="M39" i="65"/>
  <c r="H56" i="58"/>
  <c r="H57" i="58" s="1"/>
  <c r="I61" i="57"/>
  <c r="I62" i="57" s="1"/>
  <c r="I61" i="6"/>
  <c r="I62" i="6" s="1"/>
  <c r="I61" i="29"/>
  <c r="I62" i="29" s="1"/>
  <c r="M39" i="56"/>
  <c r="I61" i="46"/>
  <c r="I62" i="46" s="1"/>
  <c r="H53" i="25"/>
  <c r="M53" i="25" s="1"/>
  <c r="M52" i="25"/>
  <c r="I52" i="42"/>
  <c r="I53" i="42" s="1"/>
  <c r="AZ56" i="34"/>
  <c r="AZ57" i="34" s="1"/>
  <c r="I52" i="56"/>
  <c r="I53" i="56" s="1"/>
  <c r="T26" i="54"/>
  <c r="O37" i="42"/>
  <c r="H61" i="29"/>
  <c r="H51" i="35"/>
  <c r="AE51" i="35"/>
  <c r="Z52" i="35"/>
  <c r="I56" i="53"/>
  <c r="I57" i="53" s="1"/>
  <c r="BF37" i="35"/>
  <c r="BA39" i="35"/>
  <c r="AZ52" i="32"/>
  <c r="AZ53" i="32" s="1"/>
  <c r="H56" i="44"/>
  <c r="H57" i="44" s="1"/>
  <c r="I61" i="43"/>
  <c r="I62" i="43" s="1"/>
  <c r="H61" i="49"/>
  <c r="I52" i="62"/>
  <c r="I53" i="62" s="1"/>
  <c r="I52" i="22"/>
  <c r="I53" i="22" s="1"/>
  <c r="M39" i="42"/>
  <c r="H61" i="26"/>
  <c r="H62" i="26" s="1"/>
  <c r="H56" i="61"/>
  <c r="H57" i="61" s="1"/>
  <c r="H56" i="10"/>
  <c r="I56" i="64"/>
  <c r="I57" i="64" s="1"/>
  <c r="J39" i="62"/>
  <c r="O37" i="62"/>
  <c r="O37" i="25"/>
  <c r="M51" i="5"/>
  <c r="H52" i="5"/>
  <c r="BD39" i="35"/>
  <c r="I52" i="51"/>
  <c r="I53" i="51" s="1"/>
  <c r="H61" i="60"/>
  <c r="H62" i="60" s="1"/>
  <c r="I52" i="59"/>
  <c r="I53" i="59" s="1"/>
  <c r="H53" i="22"/>
  <c r="M53" i="22" s="1"/>
  <c r="M52" i="22"/>
  <c r="I56" i="58"/>
  <c r="I57" i="58" s="1"/>
  <c r="J39" i="59"/>
  <c r="O37" i="59"/>
  <c r="H56" i="67"/>
  <c r="H57" i="67" s="1"/>
  <c r="H61" i="52"/>
  <c r="H62" i="52" s="1"/>
  <c r="I56" i="61"/>
  <c r="I57" i="61" s="1"/>
  <c r="J39" i="28"/>
  <c r="O37" i="28"/>
  <c r="AZ56" i="37"/>
  <c r="AZ57" i="37" s="1"/>
  <c r="M39" i="25"/>
  <c r="BF37" i="32"/>
  <c r="I52" i="8"/>
  <c r="I53" i="8" s="1"/>
  <c r="I61" i="60"/>
  <c r="I62" i="60" s="1"/>
  <c r="AZ52" i="35"/>
  <c r="AZ53" i="35" s="1"/>
  <c r="E26" i="31"/>
  <c r="O37" i="22"/>
  <c r="M39" i="59"/>
  <c r="AY56" i="34"/>
  <c r="AY57" i="34" s="1"/>
  <c r="O37" i="48"/>
  <c r="I56" i="67"/>
  <c r="I57" i="67" s="1"/>
  <c r="I52" i="68"/>
  <c r="I53" i="68" s="1"/>
  <c r="AY56" i="37"/>
  <c r="H61" i="63"/>
  <c r="H62" i="63" s="1"/>
  <c r="AG37" i="32"/>
  <c r="M39" i="28"/>
  <c r="H51" i="38"/>
  <c r="AE51" i="38"/>
  <c r="Z52" i="38"/>
  <c r="I61" i="69"/>
  <c r="I62" i="69" s="1"/>
  <c r="J39" i="5"/>
  <c r="O37" i="5"/>
  <c r="H51" i="32"/>
  <c r="AE51" i="32"/>
  <c r="Z52" i="32"/>
  <c r="BD39" i="32"/>
  <c r="H56" i="70"/>
  <c r="H57" i="70" s="1"/>
  <c r="BA39" i="38"/>
  <c r="BF37" i="38"/>
  <c r="I56" i="50"/>
  <c r="I56" i="44"/>
  <c r="I57" i="44" s="1"/>
  <c r="J39" i="8"/>
  <c r="O37" i="8"/>
  <c r="H61" i="46"/>
  <c r="H62" i="46" s="1"/>
  <c r="M39" i="22"/>
  <c r="AG26" i="54"/>
  <c r="O37" i="51"/>
  <c r="J39" i="51"/>
  <c r="H56" i="53"/>
  <c r="H57" i="53" s="1"/>
  <c r="H61" i="23"/>
  <c r="H62" i="23" s="1"/>
  <c r="I61" i="52"/>
  <c r="I62" i="52" s="1"/>
  <c r="M39" i="48"/>
  <c r="BD51" i="32"/>
  <c r="AY52" i="32"/>
  <c r="H61" i="43"/>
  <c r="H62" i="43" s="1"/>
  <c r="I61" i="9"/>
  <c r="I62" i="9" s="1"/>
  <c r="BD51" i="35"/>
  <c r="AY52" i="35"/>
  <c r="AE39" i="32"/>
  <c r="I61" i="66"/>
  <c r="I62" i="66" s="1"/>
  <c r="AG37" i="35"/>
  <c r="H56" i="47"/>
  <c r="H57" i="47" s="1"/>
  <c r="M39" i="5"/>
  <c r="AZ61" i="33"/>
  <c r="AZ62" i="33" s="1"/>
  <c r="BD39" i="38"/>
  <c r="H52" i="48"/>
  <c r="M51" i="48"/>
  <c r="H61" i="69"/>
  <c r="H62" i="69" s="1"/>
  <c r="I61" i="26"/>
  <c r="I62" i="26" s="1"/>
  <c r="H56" i="64"/>
  <c r="H57" i="64" s="1"/>
  <c r="M39" i="8"/>
  <c r="I52" i="5"/>
  <c r="I53" i="5" s="1"/>
  <c r="H61" i="57"/>
  <c r="H62" i="57" s="1"/>
  <c r="AZ52" i="38"/>
  <c r="AZ53" i="38" s="1"/>
  <c r="AB39" i="38"/>
  <c r="AG37" i="38"/>
  <c r="I61" i="63"/>
  <c r="I62" i="63" s="1"/>
  <c r="BD51" i="38"/>
  <c r="AY52" i="38"/>
  <c r="I52" i="28"/>
  <c r="H37" i="73"/>
  <c r="M37" i="32"/>
  <c r="H39" i="32"/>
  <c r="J37" i="32"/>
  <c r="I52" i="25"/>
  <c r="M51" i="8"/>
  <c r="H52" i="8"/>
  <c r="AE39" i="35"/>
  <c r="I56" i="7"/>
  <c r="I57" i="7" s="1"/>
  <c r="I52" i="48"/>
  <c r="H53" i="28"/>
  <c r="M53" i="28" s="1"/>
  <c r="M52" i="28"/>
  <c r="H61" i="66"/>
  <c r="H62" i="66" s="1"/>
  <c r="J39" i="65" l="1"/>
  <c r="J39" i="45"/>
  <c r="AG27" i="54"/>
  <c r="O38" i="51"/>
  <c r="J18" i="22"/>
  <c r="G19" i="22"/>
  <c r="L19" i="22" s="1"/>
  <c r="J18" i="38"/>
  <c r="J19" i="38" s="1"/>
  <c r="O19" i="38" s="1"/>
  <c r="G19" i="38"/>
  <c r="L19" i="38" s="1"/>
  <c r="J18" i="1"/>
  <c r="G19" i="1"/>
  <c r="L19" i="1" s="1"/>
  <c r="J38" i="38"/>
  <c r="J39" i="38" s="1"/>
  <c r="G39" i="38"/>
  <c r="L39" i="38" s="1"/>
  <c r="G18" i="32"/>
  <c r="G18" i="73" s="1"/>
  <c r="AB18" i="32"/>
  <c r="AB19" i="32" s="1"/>
  <c r="AG19" i="32" s="1"/>
  <c r="Y19" i="32"/>
  <c r="AD19" i="32" s="1"/>
  <c r="J18" i="42"/>
  <c r="G19" i="42"/>
  <c r="G38" i="32"/>
  <c r="AB38" i="32"/>
  <c r="AB39" i="32" s="1"/>
  <c r="Y39" i="32"/>
  <c r="AD39" i="32" s="1"/>
  <c r="J38" i="42"/>
  <c r="G39" i="42"/>
  <c r="J38" i="35"/>
  <c r="J39" i="35" s="1"/>
  <c r="G39" i="35"/>
  <c r="L39" i="35" s="1"/>
  <c r="AG15" i="54"/>
  <c r="J19" i="51"/>
  <c r="J38" i="22"/>
  <c r="G39" i="22"/>
  <c r="J18" i="56"/>
  <c r="G19" i="56"/>
  <c r="L19" i="56" s="1"/>
  <c r="J38" i="56"/>
  <c r="G39" i="56"/>
  <c r="L39" i="56" s="1"/>
  <c r="J18" i="48"/>
  <c r="J19" i="48" s="1"/>
  <c r="G19" i="48"/>
  <c r="J18" i="35"/>
  <c r="J19" i="35" s="1"/>
  <c r="O19" i="35" s="1"/>
  <c r="G19" i="35"/>
  <c r="L19" i="35" s="1"/>
  <c r="AG15" i="71"/>
  <c r="AG41" i="71" s="1"/>
  <c r="J19" i="65"/>
  <c r="O19" i="65" s="1"/>
  <c r="J38" i="48"/>
  <c r="G39" i="48"/>
  <c r="Z53" i="38"/>
  <c r="AE53" i="38" s="1"/>
  <c r="AE52" i="38"/>
  <c r="AG39" i="35"/>
  <c r="AG40" i="54"/>
  <c r="E40" i="31"/>
  <c r="J55" i="3"/>
  <c r="H56" i="3"/>
  <c r="H57" i="3" s="1"/>
  <c r="O39" i="59"/>
  <c r="G61" i="46"/>
  <c r="G62" i="46" s="1"/>
  <c r="J60" i="46"/>
  <c r="J61" i="46" s="1"/>
  <c r="J62" i="46" s="1"/>
  <c r="O39" i="25"/>
  <c r="H62" i="29"/>
  <c r="M61" i="29"/>
  <c r="G61" i="2"/>
  <c r="G62" i="2" s="1"/>
  <c r="J60" i="2"/>
  <c r="G60" i="33"/>
  <c r="Y61" i="33"/>
  <c r="Y62" i="33" s="1"/>
  <c r="AB60" i="33"/>
  <c r="G52" i="22"/>
  <c r="G53" i="22" s="1"/>
  <c r="J51" i="22"/>
  <c r="I57" i="47"/>
  <c r="N56" i="47"/>
  <c r="G61" i="26"/>
  <c r="G62" i="26" s="1"/>
  <c r="J60" i="26"/>
  <c r="J61" i="26" s="1"/>
  <c r="J62" i="26" s="1"/>
  <c r="N51" i="45"/>
  <c r="I52" i="45"/>
  <c r="M37" i="73"/>
  <c r="H39" i="73"/>
  <c r="J37" i="73"/>
  <c r="I55" i="37"/>
  <c r="I56" i="37" s="1"/>
  <c r="I57" i="37" s="1"/>
  <c r="AA56" i="37"/>
  <c r="AA57" i="37" s="1"/>
  <c r="G55" i="34"/>
  <c r="AB55" i="34"/>
  <c r="J55" i="58"/>
  <c r="AX61" i="39"/>
  <c r="AX62" i="39" s="1"/>
  <c r="BA60" i="39"/>
  <c r="I51" i="35"/>
  <c r="I52" i="35" s="1"/>
  <c r="I53" i="35" s="1"/>
  <c r="AA52" i="35"/>
  <c r="AA53" i="35" s="1"/>
  <c r="G61" i="29"/>
  <c r="G62" i="29" s="1"/>
  <c r="J60" i="29"/>
  <c r="J61" i="29" s="1"/>
  <c r="J55" i="64"/>
  <c r="H57" i="10"/>
  <c r="M56" i="10"/>
  <c r="G52" i="68"/>
  <c r="G53" i="68" s="1"/>
  <c r="J51" i="68"/>
  <c r="J52" i="68" s="1"/>
  <c r="J53" i="68" s="1"/>
  <c r="H62" i="49"/>
  <c r="M61" i="49"/>
  <c r="BD60" i="39"/>
  <c r="AY61" i="39"/>
  <c r="G52" i="48"/>
  <c r="G53" i="48" s="1"/>
  <c r="J51" i="48"/>
  <c r="Z53" i="35"/>
  <c r="AE53" i="35" s="1"/>
  <c r="AE52" i="35"/>
  <c r="AA61" i="36"/>
  <c r="AA62" i="36" s="1"/>
  <c r="I60" i="36"/>
  <c r="I61" i="36" s="1"/>
  <c r="I62" i="36" s="1"/>
  <c r="H57" i="7"/>
  <c r="M56" i="7"/>
  <c r="J55" i="47"/>
  <c r="O39" i="45"/>
  <c r="O39" i="65"/>
  <c r="G52" i="5"/>
  <c r="G53" i="5" s="1"/>
  <c r="J51" i="5"/>
  <c r="M39" i="32"/>
  <c r="AG39" i="38"/>
  <c r="AE52" i="32"/>
  <c r="Z53" i="32"/>
  <c r="AE53" i="32" s="1"/>
  <c r="I53" i="48"/>
  <c r="N52" i="48"/>
  <c r="I53" i="28"/>
  <c r="N52" i="28"/>
  <c r="AE55" i="40"/>
  <c r="Z56" i="40"/>
  <c r="H55" i="40"/>
  <c r="G52" i="28"/>
  <c r="G53" i="28" s="1"/>
  <c r="J51" i="28"/>
  <c r="J52" i="28" s="1"/>
  <c r="G61" i="6"/>
  <c r="G62" i="6" s="1"/>
  <c r="J60" i="6"/>
  <c r="I51" i="32"/>
  <c r="I52" i="32" s="1"/>
  <c r="AA52" i="32"/>
  <c r="J55" i="44"/>
  <c r="H60" i="33"/>
  <c r="Z61" i="33"/>
  <c r="AE60" i="33"/>
  <c r="H56" i="30"/>
  <c r="M55" i="30"/>
  <c r="O39" i="62"/>
  <c r="I51" i="38"/>
  <c r="I52" i="38" s="1"/>
  <c r="I53" i="38" s="1"/>
  <c r="AA52" i="38"/>
  <c r="AA53" i="38" s="1"/>
  <c r="E26" i="54"/>
  <c r="T40" i="54"/>
  <c r="H61" i="2"/>
  <c r="M60" i="2"/>
  <c r="G61" i="60"/>
  <c r="G62" i="60" s="1"/>
  <c r="J60" i="60"/>
  <c r="J61" i="60" s="1"/>
  <c r="J62" i="60" s="1"/>
  <c r="G61" i="23"/>
  <c r="G62" i="23" s="1"/>
  <c r="J60" i="23"/>
  <c r="J61" i="23" s="1"/>
  <c r="J62" i="23" s="1"/>
  <c r="E26" i="71"/>
  <c r="T40" i="71"/>
  <c r="AX61" i="33"/>
  <c r="AX62" i="33" s="1"/>
  <c r="BA60" i="33"/>
  <c r="AG40" i="71"/>
  <c r="I53" i="25"/>
  <c r="N52" i="25"/>
  <c r="E26" i="41"/>
  <c r="O37" i="32"/>
  <c r="AY53" i="38"/>
  <c r="BD53" i="38" s="1"/>
  <c r="BD52" i="38"/>
  <c r="H53" i="48"/>
  <c r="M53" i="48" s="1"/>
  <c r="M52" i="48"/>
  <c r="G52" i="51"/>
  <c r="G53" i="51" s="1"/>
  <c r="J51" i="51"/>
  <c r="G51" i="35"/>
  <c r="Y52" i="35"/>
  <c r="Y53" i="35" s="1"/>
  <c r="AB51" i="35"/>
  <c r="AY53" i="32"/>
  <c r="BD53" i="32" s="1"/>
  <c r="BD52" i="32"/>
  <c r="O39" i="8"/>
  <c r="I57" i="50"/>
  <c r="N56" i="50"/>
  <c r="BF39" i="38"/>
  <c r="G52" i="45"/>
  <c r="G53" i="45" s="1"/>
  <c r="J51" i="45"/>
  <c r="O39" i="5"/>
  <c r="AY57" i="37"/>
  <c r="BD56" i="37"/>
  <c r="BD60" i="33"/>
  <c r="AY61" i="33"/>
  <c r="I60" i="39"/>
  <c r="I61" i="39" s="1"/>
  <c r="I62" i="39" s="1"/>
  <c r="AA61" i="39"/>
  <c r="AA62" i="39" s="1"/>
  <c r="G61" i="63"/>
  <c r="G62" i="63" s="1"/>
  <c r="J60" i="63"/>
  <c r="J61" i="63" s="1"/>
  <c r="J62" i="63" s="1"/>
  <c r="G52" i="65"/>
  <c r="G53" i="65" s="1"/>
  <c r="J51" i="65"/>
  <c r="H53" i="5"/>
  <c r="M53" i="5" s="1"/>
  <c r="M52" i="5"/>
  <c r="H52" i="35"/>
  <c r="M51" i="35"/>
  <c r="I60" i="33"/>
  <c r="I61" i="33" s="1"/>
  <c r="AA61" i="33"/>
  <c r="M55" i="50"/>
  <c r="H56" i="50"/>
  <c r="G52" i="62"/>
  <c r="G53" i="62" s="1"/>
  <c r="J51" i="62"/>
  <c r="J52" i="62" s="1"/>
  <c r="J53" i="62" s="1"/>
  <c r="O53" i="62" s="1"/>
  <c r="I56" i="3"/>
  <c r="I57" i="3" s="1"/>
  <c r="G52" i="56"/>
  <c r="G53" i="56" s="1"/>
  <c r="J51" i="56"/>
  <c r="AX52" i="32"/>
  <c r="AX53" i="32" s="1"/>
  <c r="BA51" i="32"/>
  <c r="H61" i="6"/>
  <c r="M60" i="6"/>
  <c r="E40" i="11"/>
  <c r="AY61" i="36"/>
  <c r="BD60" i="36"/>
  <c r="AG39" i="32"/>
  <c r="G55" i="37"/>
  <c r="AB55" i="37"/>
  <c r="L55" i="24"/>
  <c r="J55" i="24"/>
  <c r="I52" i="1"/>
  <c r="I53" i="1" s="1"/>
  <c r="G61" i="49"/>
  <c r="G62" i="49" s="1"/>
  <c r="J60" i="49"/>
  <c r="J61" i="49" s="1"/>
  <c r="Z56" i="37"/>
  <c r="H55" i="37"/>
  <c r="AE55" i="37"/>
  <c r="G52" i="42"/>
  <c r="G53" i="42" s="1"/>
  <c r="J51" i="42"/>
  <c r="BF39" i="35"/>
  <c r="J55" i="61"/>
  <c r="J55" i="50"/>
  <c r="H60" i="39"/>
  <c r="Z61" i="39"/>
  <c r="AE60" i="39"/>
  <c r="G52" i="25"/>
  <c r="G53" i="25" s="1"/>
  <c r="J51" i="25"/>
  <c r="J52" i="25" s="1"/>
  <c r="O37" i="35"/>
  <c r="BA55" i="40"/>
  <c r="N61" i="49"/>
  <c r="I62" i="49"/>
  <c r="BA55" i="37"/>
  <c r="H61" i="9"/>
  <c r="M60" i="9"/>
  <c r="G61" i="9"/>
  <c r="G62" i="9" s="1"/>
  <c r="J60" i="9"/>
  <c r="BA55" i="34"/>
  <c r="G52" i="1"/>
  <c r="G53" i="1" s="1"/>
  <c r="J51" i="1"/>
  <c r="I55" i="34"/>
  <c r="I56" i="34" s="1"/>
  <c r="AA56" i="34"/>
  <c r="G61" i="66"/>
  <c r="G62" i="66" s="1"/>
  <c r="J60" i="66"/>
  <c r="J61" i="66" s="1"/>
  <c r="J62" i="66" s="1"/>
  <c r="G61" i="57"/>
  <c r="G62" i="57" s="1"/>
  <c r="J60" i="57"/>
  <c r="J61" i="57" s="1"/>
  <c r="J62" i="57" s="1"/>
  <c r="J55" i="70"/>
  <c r="G51" i="38"/>
  <c r="Y52" i="38"/>
  <c r="Y53" i="38" s="1"/>
  <c r="AB51" i="38"/>
  <c r="G61" i="43"/>
  <c r="G62" i="43" s="1"/>
  <c r="J60" i="43"/>
  <c r="J61" i="43" s="1"/>
  <c r="J62" i="43" s="1"/>
  <c r="G55" i="40"/>
  <c r="AB55" i="40"/>
  <c r="J55" i="7"/>
  <c r="M39" i="35"/>
  <c r="J55" i="53"/>
  <c r="AX52" i="38"/>
  <c r="AX53" i="38" s="1"/>
  <c r="BA51" i="38"/>
  <c r="L55" i="30"/>
  <c r="J55" i="30"/>
  <c r="AX52" i="35"/>
  <c r="AX53" i="35" s="1"/>
  <c r="BA51" i="35"/>
  <c r="O39" i="51"/>
  <c r="M51" i="32"/>
  <c r="H52" i="32"/>
  <c r="H52" i="38"/>
  <c r="M51" i="38"/>
  <c r="I56" i="24"/>
  <c r="N55" i="24"/>
  <c r="I61" i="2"/>
  <c r="I62" i="2" s="1"/>
  <c r="G61" i="69"/>
  <c r="G62" i="69" s="1"/>
  <c r="J60" i="69"/>
  <c r="J61" i="69" s="1"/>
  <c r="J62" i="69" s="1"/>
  <c r="I56" i="27"/>
  <c r="N55" i="27"/>
  <c r="H60" i="36"/>
  <c r="Z61" i="36"/>
  <c r="AE60" i="36"/>
  <c r="O37" i="38"/>
  <c r="M55" i="24"/>
  <c r="H56" i="24"/>
  <c r="H51" i="73"/>
  <c r="M51" i="1"/>
  <c r="H52" i="1"/>
  <c r="AY53" i="35"/>
  <c r="BD53" i="35" s="1"/>
  <c r="BD52" i="35"/>
  <c r="I55" i="40"/>
  <c r="I56" i="40" s="1"/>
  <c r="AA56" i="40"/>
  <c r="H53" i="8"/>
  <c r="M53" i="8" s="1"/>
  <c r="M52" i="8"/>
  <c r="AX61" i="36"/>
  <c r="AX62" i="36" s="1"/>
  <c r="BA60" i="36"/>
  <c r="Z56" i="34"/>
  <c r="H55" i="34"/>
  <c r="AE55" i="34"/>
  <c r="L55" i="27"/>
  <c r="J55" i="27"/>
  <c r="J55" i="67"/>
  <c r="Y52" i="32"/>
  <c r="Y53" i="32" s="1"/>
  <c r="G51" i="32"/>
  <c r="AB51" i="32"/>
  <c r="G52" i="59"/>
  <c r="G53" i="59" s="1"/>
  <c r="J51" i="59"/>
  <c r="J52" i="59" s="1"/>
  <c r="J53" i="59" s="1"/>
  <c r="BD55" i="40"/>
  <c r="AY56" i="40"/>
  <c r="BF39" i="32"/>
  <c r="O39" i="28"/>
  <c r="G60" i="36"/>
  <c r="Y61" i="36"/>
  <c r="Y62" i="36" s="1"/>
  <c r="AB60" i="36"/>
  <c r="G60" i="39"/>
  <c r="Y61" i="39"/>
  <c r="Y62" i="39" s="1"/>
  <c r="AB60" i="39"/>
  <c r="G52" i="8"/>
  <c r="G53" i="8" s="1"/>
  <c r="J51" i="8"/>
  <c r="G61" i="52"/>
  <c r="G62" i="52" s="1"/>
  <c r="J60" i="52"/>
  <c r="J61" i="52" s="1"/>
  <c r="J62" i="52" s="1"/>
  <c r="M39" i="38"/>
  <c r="H56" i="27"/>
  <c r="M55" i="27"/>
  <c r="I56" i="30"/>
  <c r="N55" i="30"/>
  <c r="J55" i="10"/>
  <c r="G51" i="73" l="1"/>
  <c r="H55" i="76"/>
  <c r="H56" i="76" s="1"/>
  <c r="I51" i="73"/>
  <c r="N51" i="73" s="1"/>
  <c r="J18" i="73"/>
  <c r="J19" i="73" s="1"/>
  <c r="O19" i="73" s="1"/>
  <c r="G19" i="73"/>
  <c r="L19" i="73" s="1"/>
  <c r="T27" i="71"/>
  <c r="E27" i="71" s="1"/>
  <c r="J39" i="56"/>
  <c r="O39" i="56" s="1"/>
  <c r="J18" i="32"/>
  <c r="G19" i="32"/>
  <c r="L19" i="32" s="1"/>
  <c r="T27" i="54"/>
  <c r="E27" i="54" s="1"/>
  <c r="O38" i="42"/>
  <c r="J39" i="42"/>
  <c r="O39" i="42" s="1"/>
  <c r="G38" i="73"/>
  <c r="J38" i="1"/>
  <c r="G39" i="1"/>
  <c r="L39" i="1" s="1"/>
  <c r="T15" i="71"/>
  <c r="J19" i="56"/>
  <c r="O19" i="56" s="1"/>
  <c r="O38" i="48"/>
  <c r="J39" i="48"/>
  <c r="O39" i="48" s="1"/>
  <c r="T15" i="54"/>
  <c r="J19" i="42"/>
  <c r="E15" i="31"/>
  <c r="J19" i="22"/>
  <c r="O19" i="22" s="1"/>
  <c r="E27" i="31"/>
  <c r="E41" i="31" s="1"/>
  <c r="J39" i="22"/>
  <c r="O39" i="22" s="1"/>
  <c r="J38" i="32"/>
  <c r="G39" i="32"/>
  <c r="L39" i="32" s="1"/>
  <c r="E15" i="11"/>
  <c r="J19" i="1"/>
  <c r="O19" i="1" s="1"/>
  <c r="AG41" i="54"/>
  <c r="G52" i="73"/>
  <c r="G53" i="73" s="1"/>
  <c r="Z57" i="34"/>
  <c r="AE56" i="34"/>
  <c r="Z62" i="36"/>
  <c r="AE61" i="36"/>
  <c r="I57" i="27"/>
  <c r="N56" i="27"/>
  <c r="I57" i="24"/>
  <c r="N56" i="24"/>
  <c r="BC53" i="35"/>
  <c r="BC53" i="38"/>
  <c r="G52" i="38"/>
  <c r="G53" i="38" s="1"/>
  <c r="J51" i="38"/>
  <c r="J52" i="1"/>
  <c r="H48" i="11"/>
  <c r="O51" i="1"/>
  <c r="O60" i="9"/>
  <c r="J61" i="9"/>
  <c r="AE61" i="39"/>
  <c r="Z62" i="39"/>
  <c r="Z57" i="37"/>
  <c r="AE56" i="37"/>
  <c r="L53" i="62"/>
  <c r="H53" i="35"/>
  <c r="M53" i="35" s="1"/>
  <c r="M52" i="35"/>
  <c r="O51" i="45"/>
  <c r="J52" i="45"/>
  <c r="E26" i="72"/>
  <c r="E40" i="41"/>
  <c r="H62" i="2"/>
  <c r="M61" i="2"/>
  <c r="M56" i="30"/>
  <c r="H57" i="30"/>
  <c r="M55" i="40"/>
  <c r="H56" i="40"/>
  <c r="O61" i="29"/>
  <c r="J62" i="29"/>
  <c r="AG55" i="34"/>
  <c r="I53" i="45"/>
  <c r="N52" i="45"/>
  <c r="BF60" i="36"/>
  <c r="BA61" i="36"/>
  <c r="H61" i="36"/>
  <c r="M60" i="36"/>
  <c r="AG55" i="40"/>
  <c r="L53" i="1"/>
  <c r="L62" i="9"/>
  <c r="BF55" i="40"/>
  <c r="BA61" i="39"/>
  <c r="BF60" i="39"/>
  <c r="N57" i="47"/>
  <c r="M62" i="29"/>
  <c r="BC62" i="36"/>
  <c r="I60" i="75"/>
  <c r="I61" i="75" s="1"/>
  <c r="H53" i="38"/>
  <c r="M53" i="38" s="1"/>
  <c r="M52" i="38"/>
  <c r="AG55" i="37"/>
  <c r="AG51" i="35"/>
  <c r="AB52" i="35"/>
  <c r="BC62" i="33"/>
  <c r="BC62" i="39"/>
  <c r="J55" i="34"/>
  <c r="H48" i="31"/>
  <c r="J52" i="22"/>
  <c r="AG60" i="33"/>
  <c r="AB61" i="33"/>
  <c r="G55" i="76"/>
  <c r="H60" i="75"/>
  <c r="AD62" i="39"/>
  <c r="M51" i="73"/>
  <c r="H52" i="73"/>
  <c r="H53" i="32"/>
  <c r="M53" i="32" s="1"/>
  <c r="M52" i="32"/>
  <c r="J55" i="40"/>
  <c r="AA57" i="34"/>
  <c r="AF56" i="34"/>
  <c r="BF51" i="32"/>
  <c r="BA52" i="32"/>
  <c r="AF61" i="33"/>
  <c r="AA62" i="33"/>
  <c r="AD53" i="35"/>
  <c r="AJ48" i="54"/>
  <c r="J52" i="51"/>
  <c r="J53" i="51" s="1"/>
  <c r="N53" i="25"/>
  <c r="AD62" i="33"/>
  <c r="AG60" i="39"/>
  <c r="AB61" i="39"/>
  <c r="N56" i="30"/>
  <c r="I57" i="30"/>
  <c r="O51" i="8"/>
  <c r="J52" i="8"/>
  <c r="G61" i="39"/>
  <c r="G62" i="39" s="1"/>
  <c r="J60" i="39"/>
  <c r="AY57" i="40"/>
  <c r="BD56" i="40"/>
  <c r="AB52" i="32"/>
  <c r="AG51" i="32"/>
  <c r="N56" i="34"/>
  <c r="I57" i="34"/>
  <c r="O39" i="35"/>
  <c r="W48" i="54"/>
  <c r="J52" i="42"/>
  <c r="J53" i="42" s="1"/>
  <c r="J55" i="37"/>
  <c r="BC53" i="32"/>
  <c r="I62" i="33"/>
  <c r="N61" i="33"/>
  <c r="AY62" i="33"/>
  <c r="BD61" i="33"/>
  <c r="G52" i="35"/>
  <c r="G53" i="35" s="1"/>
  <c r="J51" i="35"/>
  <c r="E40" i="54"/>
  <c r="O60" i="6"/>
  <c r="J61" i="6"/>
  <c r="N53" i="28"/>
  <c r="M62" i="49"/>
  <c r="G61" i="33"/>
  <c r="G62" i="33" s="1"/>
  <c r="J60" i="33"/>
  <c r="M52" i="1"/>
  <c r="H53" i="1"/>
  <c r="M53" i="1" s="1"/>
  <c r="O61" i="49"/>
  <c r="J62" i="49"/>
  <c r="H57" i="50"/>
  <c r="M56" i="50"/>
  <c r="BF60" i="33"/>
  <c r="BA61" i="33"/>
  <c r="L53" i="8"/>
  <c r="AG60" i="36"/>
  <c r="AB61" i="36"/>
  <c r="G52" i="32"/>
  <c r="G53" i="32" s="1"/>
  <c r="J51" i="32"/>
  <c r="AA57" i="40"/>
  <c r="AF56" i="40"/>
  <c r="O52" i="25"/>
  <c r="J53" i="25"/>
  <c r="O53" i="25" s="1"/>
  <c r="O55" i="50"/>
  <c r="I52" i="73"/>
  <c r="AY62" i="36"/>
  <c r="BD61" i="36"/>
  <c r="J52" i="56"/>
  <c r="J53" i="56" s="1"/>
  <c r="W48" i="71"/>
  <c r="BD57" i="37"/>
  <c r="N57" i="50"/>
  <c r="E40" i="71"/>
  <c r="Z62" i="33"/>
  <c r="AE61" i="33"/>
  <c r="AA53" i="32"/>
  <c r="AF52" i="32"/>
  <c r="L62" i="6"/>
  <c r="O51" i="5"/>
  <c r="J52" i="5"/>
  <c r="BD61" i="39"/>
  <c r="AY62" i="39"/>
  <c r="M57" i="10"/>
  <c r="O37" i="73"/>
  <c r="O60" i="2"/>
  <c r="J61" i="2"/>
  <c r="M56" i="24"/>
  <c r="H57" i="24"/>
  <c r="O39" i="38"/>
  <c r="H62" i="9"/>
  <c r="M61" i="9"/>
  <c r="O51" i="48"/>
  <c r="J52" i="48"/>
  <c r="H57" i="27"/>
  <c r="M56" i="27"/>
  <c r="AD62" i="36"/>
  <c r="AD53" i="32"/>
  <c r="O55" i="27"/>
  <c r="I57" i="40"/>
  <c r="N56" i="40"/>
  <c r="AG51" i="38"/>
  <c r="AB52" i="38"/>
  <c r="L53" i="25"/>
  <c r="I55" i="76"/>
  <c r="AJ48" i="71"/>
  <c r="J52" i="65"/>
  <c r="J53" i="65" s="1"/>
  <c r="H61" i="33"/>
  <c r="M60" i="33"/>
  <c r="I53" i="32"/>
  <c r="N52" i="32"/>
  <c r="O52" i="28"/>
  <c r="J53" i="28"/>
  <c r="O53" i="28" s="1"/>
  <c r="N53" i="48"/>
  <c r="L53" i="5"/>
  <c r="M57" i="7"/>
  <c r="M39" i="73"/>
  <c r="L62" i="2"/>
  <c r="H61" i="39"/>
  <c r="M60" i="39"/>
  <c r="H62" i="6"/>
  <c r="M61" i="6"/>
  <c r="Z57" i="40"/>
  <c r="AE56" i="40"/>
  <c r="G61" i="36"/>
  <c r="G62" i="36" s="1"/>
  <c r="J60" i="36"/>
  <c r="H56" i="34"/>
  <c r="M55" i="34"/>
  <c r="BF51" i="35"/>
  <c r="BA52" i="35"/>
  <c r="O55" i="30"/>
  <c r="BF51" i="38"/>
  <c r="BA52" i="38"/>
  <c r="AD53" i="38"/>
  <c r="N62" i="49"/>
  <c r="M55" i="37"/>
  <c r="H56" i="37"/>
  <c r="O55" i="24"/>
  <c r="L53" i="28"/>
  <c r="G60" i="75"/>
  <c r="J51" i="73" l="1"/>
  <c r="M55" i="76"/>
  <c r="E15" i="71"/>
  <c r="E41" i="71" s="1"/>
  <c r="T41" i="71"/>
  <c r="E15" i="41"/>
  <c r="J19" i="32"/>
  <c r="O19" i="32" s="1"/>
  <c r="E27" i="41"/>
  <c r="J39" i="32"/>
  <c r="O39" i="32" s="1"/>
  <c r="E15" i="54"/>
  <c r="E41" i="54" s="1"/>
  <c r="T41" i="54"/>
  <c r="E27" i="11"/>
  <c r="J39" i="1"/>
  <c r="O39" i="1" s="1"/>
  <c r="J38" i="73"/>
  <c r="G39" i="73"/>
  <c r="L39" i="73" s="1"/>
  <c r="BF52" i="38"/>
  <c r="BA53" i="38"/>
  <c r="BF53" i="38" s="1"/>
  <c r="AG52" i="38"/>
  <c r="AB53" i="38"/>
  <c r="AG53" i="38" s="1"/>
  <c r="AE62" i="33"/>
  <c r="I53" i="73"/>
  <c r="N52" i="73"/>
  <c r="AF57" i="40"/>
  <c r="N62" i="33"/>
  <c r="AG61" i="39"/>
  <c r="AB62" i="39"/>
  <c r="AF57" i="34"/>
  <c r="H57" i="40"/>
  <c r="M56" i="40"/>
  <c r="O51" i="38"/>
  <c r="J52" i="38"/>
  <c r="H57" i="37"/>
  <c r="M56" i="37"/>
  <c r="H57" i="34"/>
  <c r="M56" i="34"/>
  <c r="M62" i="6"/>
  <c r="H62" i="33"/>
  <c r="M61" i="33"/>
  <c r="I56" i="76"/>
  <c r="N55" i="76"/>
  <c r="O52" i="5"/>
  <c r="J53" i="5"/>
  <c r="O53" i="5" s="1"/>
  <c r="M57" i="50"/>
  <c r="O51" i="35"/>
  <c r="J52" i="35"/>
  <c r="H48" i="54"/>
  <c r="Y48" i="54"/>
  <c r="Z48" i="54"/>
  <c r="BD57" i="40"/>
  <c r="AM48" i="54"/>
  <c r="O55" i="40"/>
  <c r="H61" i="75"/>
  <c r="M60" i="75"/>
  <c r="L55" i="76"/>
  <c r="J55" i="76"/>
  <c r="N53" i="45"/>
  <c r="L53" i="38"/>
  <c r="AE62" i="36"/>
  <c r="G61" i="75"/>
  <c r="G62" i="75" s="1"/>
  <c r="J60" i="75"/>
  <c r="M62" i="9"/>
  <c r="O61" i="2"/>
  <c r="J62" i="2"/>
  <c r="O62" i="49"/>
  <c r="O60" i="33"/>
  <c r="J61" i="33"/>
  <c r="L53" i="35"/>
  <c r="J61" i="39"/>
  <c r="O60" i="39"/>
  <c r="AF62" i="33"/>
  <c r="O55" i="34"/>
  <c r="AG52" i="35"/>
  <c r="AB53" i="35"/>
  <c r="AG53" i="35" s="1"/>
  <c r="I62" i="75"/>
  <c r="N61" i="75"/>
  <c r="O62" i="29"/>
  <c r="M57" i="30"/>
  <c r="E40" i="72"/>
  <c r="M61" i="39"/>
  <c r="H62" i="39"/>
  <c r="BD62" i="36"/>
  <c r="H48" i="41"/>
  <c r="O51" i="32"/>
  <c r="J52" i="32"/>
  <c r="L62" i="33"/>
  <c r="O55" i="37"/>
  <c r="L62" i="39"/>
  <c r="O61" i="9"/>
  <c r="J62" i="9"/>
  <c r="N57" i="24"/>
  <c r="AE57" i="34"/>
  <c r="BF52" i="35"/>
  <c r="BA53" i="35"/>
  <c r="BF53" i="35" s="1"/>
  <c r="N57" i="40"/>
  <c r="M57" i="27"/>
  <c r="L53" i="32"/>
  <c r="O61" i="6"/>
  <c r="J62" i="6"/>
  <c r="BD62" i="33"/>
  <c r="O52" i="8"/>
  <c r="J53" i="8"/>
  <c r="O53" i="8" s="1"/>
  <c r="BF52" i="32"/>
  <c r="BA53" i="32"/>
  <c r="BF53" i="32" s="1"/>
  <c r="AG61" i="33"/>
  <c r="AB62" i="33"/>
  <c r="AE57" i="37"/>
  <c r="AG61" i="36"/>
  <c r="AB62" i="36"/>
  <c r="BF61" i="33"/>
  <c r="BA62" i="33"/>
  <c r="N57" i="34"/>
  <c r="BF61" i="39"/>
  <c r="BA62" i="39"/>
  <c r="H62" i="36"/>
  <c r="M61" i="36"/>
  <c r="M62" i="2"/>
  <c r="H57" i="76"/>
  <c r="M56" i="76"/>
  <c r="J61" i="36"/>
  <c r="O60" i="36"/>
  <c r="AM48" i="71"/>
  <c r="AF53" i="32"/>
  <c r="H48" i="71"/>
  <c r="Z48" i="71"/>
  <c r="N57" i="30"/>
  <c r="O52" i="22"/>
  <c r="J53" i="22"/>
  <c r="O53" i="22" s="1"/>
  <c r="BF61" i="36"/>
  <c r="BA62" i="36"/>
  <c r="J48" i="11"/>
  <c r="K48" i="11"/>
  <c r="J52" i="73"/>
  <c r="O51" i="73"/>
  <c r="L62" i="36"/>
  <c r="AE57" i="40"/>
  <c r="N53" i="32"/>
  <c r="O52" i="48"/>
  <c r="J53" i="48"/>
  <c r="O53" i="48" s="1"/>
  <c r="M57" i="24"/>
  <c r="BD62" i="39"/>
  <c r="AG52" i="32"/>
  <c r="AB53" i="32"/>
  <c r="AG53" i="32" s="1"/>
  <c r="H53" i="73"/>
  <c r="M53" i="73" s="1"/>
  <c r="M52" i="73"/>
  <c r="J48" i="31"/>
  <c r="K48" i="31"/>
  <c r="O52" i="45"/>
  <c r="J53" i="45"/>
  <c r="O53" i="45" s="1"/>
  <c r="AE62" i="39"/>
  <c r="O52" i="1"/>
  <c r="J53" i="1"/>
  <c r="O53" i="1" s="1"/>
  <c r="N57" i="27"/>
  <c r="L53" i="73"/>
  <c r="H48" i="72" l="1"/>
  <c r="J48" i="72" s="1"/>
  <c r="E41" i="41"/>
  <c r="E15" i="72"/>
  <c r="E27" i="72"/>
  <c r="O38" i="73"/>
  <c r="J39" i="73"/>
  <c r="O39" i="73" s="1"/>
  <c r="E41" i="11"/>
  <c r="BF62" i="36"/>
  <c r="N53" i="73"/>
  <c r="K48" i="71"/>
  <c r="O52" i="32"/>
  <c r="J53" i="32"/>
  <c r="O53" i="32" s="1"/>
  <c r="O61" i="33"/>
  <c r="J62" i="33"/>
  <c r="AB48" i="54"/>
  <c r="M57" i="40"/>
  <c r="M48" i="31"/>
  <c r="M48" i="11"/>
  <c r="M57" i="76"/>
  <c r="O62" i="9"/>
  <c r="J48" i="41"/>
  <c r="K48" i="41"/>
  <c r="O60" i="75"/>
  <c r="J61" i="75"/>
  <c r="O55" i="76"/>
  <c r="I57" i="76"/>
  <c r="N56" i="76"/>
  <c r="M57" i="34"/>
  <c r="O52" i="38"/>
  <c r="J53" i="38"/>
  <c r="O53" i="38" s="1"/>
  <c r="AG62" i="39"/>
  <c r="O61" i="36"/>
  <c r="J62" i="36"/>
  <c r="BF62" i="33"/>
  <c r="L62" i="75"/>
  <c r="J48" i="54"/>
  <c r="K48" i="54"/>
  <c r="M62" i="36"/>
  <c r="O62" i="2"/>
  <c r="M62" i="33"/>
  <c r="M57" i="37"/>
  <c r="O52" i="73"/>
  <c r="J53" i="73"/>
  <c r="O53" i="73" s="1"/>
  <c r="BF62" i="39"/>
  <c r="AG62" i="36"/>
  <c r="O62" i="6"/>
  <c r="M62" i="39"/>
  <c r="N62" i="75"/>
  <c r="AG62" i="33"/>
  <c r="O61" i="39"/>
  <c r="J62" i="39"/>
  <c r="H62" i="75"/>
  <c r="M61" i="75"/>
  <c r="O52" i="35"/>
  <c r="J53" i="35"/>
  <c r="O53" i="35" s="1"/>
  <c r="K48" i="72" l="1"/>
  <c r="E41" i="72"/>
  <c r="O62" i="36"/>
  <c r="N57" i="76"/>
  <c r="M48" i="41"/>
  <c r="M48" i="54"/>
  <c r="M48" i="72"/>
  <c r="M62" i="75"/>
  <c r="O62" i="39"/>
  <c r="O61" i="75"/>
  <c r="J62" i="75"/>
  <c r="O62" i="33"/>
  <c r="O62" i="75" l="1"/>
  <c r="L27" i="59" l="1"/>
  <c r="E27" i="59"/>
  <c r="O27" i="59" s="1"/>
  <c r="L27" i="51"/>
  <c r="E27" i="51"/>
  <c r="O27" i="51" s="1"/>
  <c r="AV27" i="35"/>
  <c r="BF27" i="35" s="1"/>
  <c r="BC27" i="35"/>
  <c r="E27" i="45"/>
  <c r="L27" i="45"/>
  <c r="E27" i="65"/>
  <c r="O27" i="65" s="1"/>
  <c r="L27" i="65"/>
  <c r="L27" i="62"/>
  <c r="E27" i="62"/>
  <c r="O27" i="62" s="1"/>
  <c r="E27" i="8"/>
  <c r="O27" i="8" s="1"/>
  <c r="L27" i="8"/>
  <c r="BC27" i="38"/>
  <c r="AV27" i="38"/>
  <c r="BF27" i="38" s="1"/>
  <c r="B27" i="35"/>
  <c r="AD27" i="35"/>
  <c r="W27" i="35"/>
  <c r="AG27" i="35" s="1"/>
  <c r="E27" i="68"/>
  <c r="O27" i="68" s="1"/>
  <c r="L27" i="68"/>
  <c r="AV27" i="32" l="1"/>
  <c r="BF27" i="32" s="1"/>
  <c r="BC27" i="32"/>
  <c r="E27" i="28"/>
  <c r="O27" i="28" s="1"/>
  <c r="L27" i="28"/>
  <c r="AD27" i="32"/>
  <c r="B27" i="32"/>
  <c r="W27" i="32"/>
  <c r="AG27" i="32" s="1"/>
  <c r="L27" i="25"/>
  <c r="E27" i="25"/>
  <c r="O27" i="25" s="1"/>
  <c r="AD27" i="38"/>
  <c r="W27" i="38"/>
  <c r="AG27" i="38" s="1"/>
  <c r="B27" i="38"/>
  <c r="L27" i="56"/>
  <c r="E27" i="56"/>
  <c r="O27" i="56" s="1"/>
  <c r="E27" i="42"/>
  <c r="O27" i="42" s="1"/>
  <c r="L27" i="42"/>
  <c r="L27" i="35"/>
  <c r="E27" i="35"/>
  <c r="O27" i="35" s="1"/>
  <c r="L27" i="32" l="1"/>
  <c r="E27" i="32"/>
  <c r="O27" i="32" s="1"/>
  <c r="E27" i="38"/>
  <c r="O27" i="38" s="1"/>
  <c r="L27" i="38"/>
  <c r="E27" i="5"/>
  <c r="O27" i="5" s="1"/>
  <c r="L27" i="5"/>
  <c r="L27" i="22"/>
  <c r="E27" i="22"/>
  <c r="O27" i="22" s="1"/>
  <c r="E27" i="48"/>
  <c r="O27" i="48" s="1"/>
  <c r="L27" i="48"/>
  <c r="W26" i="35" l="1"/>
  <c r="B26" i="35"/>
  <c r="E26" i="68"/>
  <c r="O26" i="68" s="1"/>
  <c r="L26" i="68"/>
  <c r="AV26" i="38"/>
  <c r="E26" i="8"/>
  <c r="E26" i="59"/>
  <c r="L26" i="59"/>
  <c r="BC26" i="35"/>
  <c r="AV26" i="35"/>
  <c r="BF26" i="35" s="1"/>
  <c r="E26" i="51"/>
  <c r="O26" i="51" s="1"/>
  <c r="L26" i="51"/>
  <c r="L26" i="65"/>
  <c r="E26" i="65"/>
  <c r="O26" i="65" s="1"/>
  <c r="L26" i="45"/>
  <c r="E26" i="45"/>
  <c r="E26" i="62"/>
  <c r="E26" i="25" l="1"/>
  <c r="L26" i="25"/>
  <c r="E27" i="1"/>
  <c r="O27" i="1" s="1"/>
  <c r="L27" i="1"/>
  <c r="B27" i="73"/>
  <c r="W26" i="32"/>
  <c r="B26" i="32"/>
  <c r="W26" i="38"/>
  <c r="B26" i="38"/>
  <c r="E26" i="56"/>
  <c r="E26" i="28"/>
  <c r="L26" i="28"/>
  <c r="AV26" i="32"/>
  <c r="E26" i="42"/>
  <c r="O26" i="42" s="1"/>
  <c r="L26" i="42"/>
  <c r="E26" i="35"/>
  <c r="E27" i="73" l="1"/>
  <c r="L27" i="73"/>
  <c r="L26" i="22"/>
  <c r="E26" i="22"/>
  <c r="E26" i="38"/>
  <c r="E26" i="48"/>
  <c r="O26" i="48" s="1"/>
  <c r="L26" i="48"/>
  <c r="E26" i="1"/>
  <c r="E26" i="32"/>
  <c r="L36" i="46" l="1"/>
  <c r="E36" i="46"/>
  <c r="E26" i="5"/>
  <c r="B26" i="73"/>
  <c r="E35" i="52"/>
  <c r="L35" i="52"/>
  <c r="E36" i="52"/>
  <c r="L36" i="52"/>
  <c r="E35" i="46"/>
  <c r="L35" i="46"/>
  <c r="L36" i="49" l="1"/>
  <c r="E36" i="49"/>
  <c r="L35" i="49"/>
  <c r="E35" i="49"/>
  <c r="E26" i="73"/>
  <c r="L36" i="43"/>
  <c r="E36" i="43"/>
  <c r="O36" i="43" s="1"/>
  <c r="L35" i="43"/>
  <c r="E35" i="43"/>
  <c r="L36" i="26" l="1"/>
  <c r="E36" i="26"/>
  <c r="O36" i="26" s="1"/>
  <c r="E36" i="29"/>
  <c r="L36" i="29"/>
  <c r="J27" i="8"/>
  <c r="J27" i="25"/>
  <c r="BA27" i="32"/>
  <c r="J27" i="28"/>
  <c r="J27" i="68"/>
  <c r="BA27" i="35"/>
  <c r="BA27" i="38"/>
  <c r="J27" i="51"/>
  <c r="J27" i="65"/>
  <c r="J27" i="59"/>
  <c r="J27" i="45"/>
  <c r="O27" i="45" s="1"/>
  <c r="J27" i="62"/>
  <c r="J27" i="5"/>
  <c r="J26" i="45" l="1"/>
  <c r="O26" i="45" s="1"/>
  <c r="J26" i="65"/>
  <c r="AG24" i="71" s="1"/>
  <c r="AG36" i="71" s="1"/>
  <c r="J26" i="68"/>
  <c r="J26" i="25"/>
  <c r="O26" i="25" s="1"/>
  <c r="J26" i="28"/>
  <c r="O26" i="28" s="1"/>
  <c r="J26" i="51"/>
  <c r="AG24" i="54" s="1"/>
  <c r="AG36" i="54" s="1"/>
  <c r="BA26" i="35"/>
  <c r="J26" i="59"/>
  <c r="O26" i="59" s="1"/>
  <c r="AV36" i="39"/>
  <c r="BC36" i="39"/>
  <c r="AV36" i="36"/>
  <c r="BF36" i="36" s="1"/>
  <c r="BC36" i="36"/>
  <c r="B36" i="39"/>
  <c r="W36" i="39"/>
  <c r="B36" i="36"/>
  <c r="W36" i="36"/>
  <c r="AG36" i="36" s="1"/>
  <c r="AD36" i="36"/>
  <c r="J27" i="56"/>
  <c r="AB27" i="38"/>
  <c r="G27" i="38"/>
  <c r="J27" i="38" s="1"/>
  <c r="J27" i="48"/>
  <c r="E18" i="52"/>
  <c r="O18" i="52" s="1"/>
  <c r="L18" i="52"/>
  <c r="AV36" i="33"/>
  <c r="G27" i="35"/>
  <c r="J27" i="35" s="1"/>
  <c r="AB27" i="35"/>
  <c r="J27" i="22"/>
  <c r="J27" i="42"/>
  <c r="E18" i="46"/>
  <c r="O18" i="46" s="1"/>
  <c r="L18" i="46"/>
  <c r="W36" i="33" l="1"/>
  <c r="AD36" i="33"/>
  <c r="B36" i="33"/>
  <c r="J26" i="22"/>
  <c r="BA26" i="32"/>
  <c r="BF26" i="32" s="1"/>
  <c r="BC26" i="32"/>
  <c r="E36" i="23"/>
  <c r="L36" i="23"/>
  <c r="B36" i="75"/>
  <c r="E36" i="39"/>
  <c r="J26" i="42"/>
  <c r="L18" i="43"/>
  <c r="E18" i="43"/>
  <c r="O18" i="43" s="1"/>
  <c r="J26" i="5"/>
  <c r="O26" i="5" s="1"/>
  <c r="L26" i="5"/>
  <c r="J26" i="8"/>
  <c r="O26" i="8" s="1"/>
  <c r="L26" i="8"/>
  <c r="AB26" i="38"/>
  <c r="AG26" i="38" s="1"/>
  <c r="AD26" i="38"/>
  <c r="L36" i="36"/>
  <c r="E36" i="36"/>
  <c r="O36" i="36" s="1"/>
  <c r="AB26" i="35"/>
  <c r="AG26" i="35" s="1"/>
  <c r="G26" i="35"/>
  <c r="AD26" i="35"/>
  <c r="J26" i="62"/>
  <c r="O26" i="62" s="1"/>
  <c r="L26" i="62"/>
  <c r="G27" i="32"/>
  <c r="J27" i="32" s="1"/>
  <c r="AB27" i="32"/>
  <c r="E18" i="49"/>
  <c r="O18" i="49" s="1"/>
  <c r="L18" i="49"/>
  <c r="G26" i="38"/>
  <c r="BA26" i="38"/>
  <c r="BF26" i="38" s="1"/>
  <c r="BC26" i="38"/>
  <c r="J26" i="48"/>
  <c r="T24" i="54" l="1"/>
  <c r="E24" i="54" s="1"/>
  <c r="E36" i="54" s="1"/>
  <c r="E36" i="33"/>
  <c r="J26" i="35"/>
  <c r="O26" i="35" s="1"/>
  <c r="L26" i="35"/>
  <c r="E36" i="75"/>
  <c r="J26" i="56"/>
  <c r="L26" i="56"/>
  <c r="G26" i="32"/>
  <c r="AB26" i="32"/>
  <c r="AG26" i="32" s="1"/>
  <c r="AD26" i="32"/>
  <c r="J27" i="1"/>
  <c r="G27" i="73"/>
  <c r="J27" i="73" s="1"/>
  <c r="O27" i="73" s="1"/>
  <c r="E24" i="31"/>
  <c r="E36" i="31" s="1"/>
  <c r="O26" i="22"/>
  <c r="L47" i="46"/>
  <c r="E47" i="46"/>
  <c r="E47" i="52"/>
  <c r="L47" i="52"/>
  <c r="J26" i="38"/>
  <c r="O26" i="38" s="1"/>
  <c r="L26" i="38"/>
  <c r="T36" i="54"/>
  <c r="L27" i="46"/>
  <c r="E27" i="46"/>
  <c r="O27" i="46" s="1"/>
  <c r="L27" i="52"/>
  <c r="E27" i="52"/>
  <c r="O27" i="52" s="1"/>
  <c r="J27" i="46"/>
  <c r="J27" i="52"/>
  <c r="AJ15" i="54" s="1"/>
  <c r="L19" i="52" l="1"/>
  <c r="E19" i="52"/>
  <c r="B23" i="52"/>
  <c r="J47" i="46"/>
  <c r="J48" i="46" s="1"/>
  <c r="O48" i="46" s="1"/>
  <c r="G48" i="46"/>
  <c r="G26" i="73"/>
  <c r="J26" i="1"/>
  <c r="L26" i="1"/>
  <c r="E27" i="43"/>
  <c r="O27" i="43" s="1"/>
  <c r="L27" i="43"/>
  <c r="J27" i="49"/>
  <c r="J27" i="43"/>
  <c r="E19" i="43"/>
  <c r="B23" i="43"/>
  <c r="L19" i="43"/>
  <c r="E27" i="49"/>
  <c r="O27" i="49" s="1"/>
  <c r="L27" i="49"/>
  <c r="T24" i="71"/>
  <c r="O26" i="56"/>
  <c r="E47" i="43"/>
  <c r="L47" i="43"/>
  <c r="B23" i="49"/>
  <c r="L19" i="49"/>
  <c r="E19" i="49"/>
  <c r="J26" i="32"/>
  <c r="L26" i="32"/>
  <c r="E19" i="46"/>
  <c r="L19" i="46"/>
  <c r="B23" i="46"/>
  <c r="E47" i="49"/>
  <c r="L47" i="49"/>
  <c r="J47" i="52"/>
  <c r="G48" i="52"/>
  <c r="W15" i="54" l="1"/>
  <c r="B67" i="43"/>
  <c r="O47" i="46"/>
  <c r="E21" i="43"/>
  <c r="O21" i="43" s="1"/>
  <c r="L21" i="43"/>
  <c r="E24" i="11"/>
  <c r="O26" i="1"/>
  <c r="E22" i="43"/>
  <c r="O22" i="43" s="1"/>
  <c r="L22" i="43"/>
  <c r="AJ27" i="54"/>
  <c r="AJ41" i="54" s="1"/>
  <c r="J48" i="52"/>
  <c r="O48" i="52" s="1"/>
  <c r="H15" i="54"/>
  <c r="L22" i="52"/>
  <c r="E22" i="52"/>
  <c r="O22" i="52" s="1"/>
  <c r="J26" i="73"/>
  <c r="O26" i="73" s="1"/>
  <c r="L26" i="73"/>
  <c r="L23" i="43"/>
  <c r="B26" i="43"/>
  <c r="E22" i="46"/>
  <c r="O22" i="46" s="1"/>
  <c r="L22" i="46"/>
  <c r="L23" i="46"/>
  <c r="B26" i="46"/>
  <c r="O19" i="49"/>
  <c r="E23" i="49"/>
  <c r="O23" i="49" s="1"/>
  <c r="E24" i="71"/>
  <c r="E36" i="71" s="1"/>
  <c r="T36" i="71"/>
  <c r="O19" i="43"/>
  <c r="E23" i="43"/>
  <c r="O23" i="43" s="1"/>
  <c r="L35" i="29"/>
  <c r="E35" i="29"/>
  <c r="J47" i="43"/>
  <c r="G48" i="43"/>
  <c r="E35" i="26"/>
  <c r="O19" i="46"/>
  <c r="E23" i="46"/>
  <c r="O23" i="46" s="1"/>
  <c r="E35" i="63"/>
  <c r="L23" i="49"/>
  <c r="B26" i="49"/>
  <c r="L23" i="52"/>
  <c r="B26" i="52"/>
  <c r="O47" i="52"/>
  <c r="E35" i="66"/>
  <c r="L35" i="66"/>
  <c r="L21" i="46"/>
  <c r="E21" i="46"/>
  <c r="O21" i="46" s="1"/>
  <c r="E24" i="41"/>
  <c r="E36" i="41" s="1"/>
  <c r="O26" i="32"/>
  <c r="E35" i="60"/>
  <c r="L35" i="69"/>
  <c r="E35" i="69"/>
  <c r="O35" i="69" s="1"/>
  <c r="J47" i="49"/>
  <c r="J48" i="49" s="1"/>
  <c r="O48" i="49" s="1"/>
  <c r="G48" i="49"/>
  <c r="O19" i="52"/>
  <c r="E23" i="52"/>
  <c r="O23" i="52" s="1"/>
  <c r="L20" i="43"/>
  <c r="E20" i="43"/>
  <c r="O20" i="43" s="1"/>
  <c r="E22" i="49"/>
  <c r="O22" i="49" s="1"/>
  <c r="L22" i="49"/>
  <c r="AV35" i="36" l="1"/>
  <c r="BF35" i="36" s="1"/>
  <c r="BC35" i="36"/>
  <c r="E18" i="26"/>
  <c r="E21" i="49"/>
  <c r="O21" i="49" s="1"/>
  <c r="L21" i="49"/>
  <c r="E26" i="46"/>
  <c r="B28" i="46"/>
  <c r="L26" i="46"/>
  <c r="E18" i="29"/>
  <c r="E24" i="72"/>
  <c r="E36" i="11"/>
  <c r="W35" i="39"/>
  <c r="B35" i="39"/>
  <c r="E18" i="63"/>
  <c r="B35" i="36"/>
  <c r="W35" i="36"/>
  <c r="W27" i="54"/>
  <c r="J48" i="43"/>
  <c r="O48" i="43" s="1"/>
  <c r="E26" i="49"/>
  <c r="B28" i="49"/>
  <c r="L26" i="49"/>
  <c r="E26" i="43"/>
  <c r="B28" i="43"/>
  <c r="L26" i="43"/>
  <c r="E20" i="52"/>
  <c r="O20" i="52" s="1"/>
  <c r="L20" i="52"/>
  <c r="B67" i="52"/>
  <c r="E21" i="52"/>
  <c r="O21" i="52" s="1"/>
  <c r="L21" i="52"/>
  <c r="L26" i="52"/>
  <c r="E26" i="52"/>
  <c r="B28" i="52"/>
  <c r="O47" i="49"/>
  <c r="AV35" i="33"/>
  <c r="E35" i="57"/>
  <c r="E18" i="69"/>
  <c r="O18" i="69" s="1"/>
  <c r="L18" i="69"/>
  <c r="E35" i="23"/>
  <c r="L20" i="46"/>
  <c r="E20" i="46"/>
  <c r="O20" i="46" s="1"/>
  <c r="B67" i="46"/>
  <c r="BC35" i="39"/>
  <c r="AV35" i="39"/>
  <c r="O47" i="43"/>
  <c r="E18" i="60"/>
  <c r="E18" i="66"/>
  <c r="E28" i="52" l="1"/>
  <c r="O26" i="52"/>
  <c r="E28" i="43"/>
  <c r="O26" i="43"/>
  <c r="E18" i="57"/>
  <c r="L28" i="49"/>
  <c r="B30" i="49"/>
  <c r="E28" i="49"/>
  <c r="O26" i="49"/>
  <c r="W18" i="39"/>
  <c r="B18" i="39"/>
  <c r="E35" i="36"/>
  <c r="E35" i="9"/>
  <c r="AV18" i="39"/>
  <c r="AV18" i="33"/>
  <c r="E36" i="72"/>
  <c r="L28" i="46"/>
  <c r="B30" i="46"/>
  <c r="E35" i="6"/>
  <c r="B18" i="36"/>
  <c r="W18" i="36"/>
  <c r="E28" i="46"/>
  <c r="O26" i="46"/>
  <c r="H27" i="54"/>
  <c r="H41" i="54" s="1"/>
  <c r="W41" i="54"/>
  <c r="B35" i="33"/>
  <c r="AD35" i="33"/>
  <c r="W35" i="33"/>
  <c r="L20" i="49"/>
  <c r="E20" i="49"/>
  <c r="O20" i="49" s="1"/>
  <c r="B67" i="49"/>
  <c r="E18" i="23"/>
  <c r="O18" i="23" s="1"/>
  <c r="L18" i="23"/>
  <c r="B30" i="52"/>
  <c r="L28" i="52"/>
  <c r="AV18" i="36"/>
  <c r="L28" i="43"/>
  <c r="B30" i="43"/>
  <c r="E35" i="39"/>
  <c r="E18" i="6" l="1"/>
  <c r="O28" i="46"/>
  <c r="E30" i="46"/>
  <c r="E47" i="63"/>
  <c r="O47" i="63" s="1"/>
  <c r="L47" i="63"/>
  <c r="E18" i="39"/>
  <c r="L47" i="26"/>
  <c r="E47" i="26"/>
  <c r="O47" i="26" s="1"/>
  <c r="L47" i="60"/>
  <c r="E47" i="60"/>
  <c r="O47" i="60" s="1"/>
  <c r="E30" i="49"/>
  <c r="O28" i="49"/>
  <c r="E27" i="63"/>
  <c r="O27" i="63" s="1"/>
  <c r="L27" i="63"/>
  <c r="J27" i="66"/>
  <c r="AJ15" i="71" s="1"/>
  <c r="L27" i="26"/>
  <c r="E27" i="26"/>
  <c r="O27" i="26" s="1"/>
  <c r="E18" i="36"/>
  <c r="E27" i="60"/>
  <c r="O27" i="60" s="1"/>
  <c r="L27" i="60"/>
  <c r="L30" i="46"/>
  <c r="B51" i="46"/>
  <c r="E27" i="69"/>
  <c r="O27" i="69" s="1"/>
  <c r="L27" i="69"/>
  <c r="J27" i="63"/>
  <c r="J27" i="26"/>
  <c r="J27" i="60"/>
  <c r="J27" i="69"/>
  <c r="E35" i="2"/>
  <c r="B35" i="75"/>
  <c r="L47" i="69"/>
  <c r="E47" i="69"/>
  <c r="O47" i="69" s="1"/>
  <c r="L30" i="43"/>
  <c r="B51" i="43"/>
  <c r="L30" i="52"/>
  <c r="B51" i="52"/>
  <c r="L47" i="66"/>
  <c r="E47" i="66"/>
  <c r="O47" i="66" s="1"/>
  <c r="W18" i="33"/>
  <c r="B18" i="33"/>
  <c r="L30" i="49"/>
  <c r="B51" i="49"/>
  <c r="O28" i="52"/>
  <c r="E30" i="52"/>
  <c r="E18" i="9"/>
  <c r="E35" i="33"/>
  <c r="L27" i="66"/>
  <c r="E27" i="66"/>
  <c r="O27" i="66" s="1"/>
  <c r="E30" i="43"/>
  <c r="O28" i="43"/>
  <c r="E20" i="60" l="1"/>
  <c r="O20" i="60" s="1"/>
  <c r="L20" i="60"/>
  <c r="B23" i="63"/>
  <c r="B26" i="63" s="1"/>
  <c r="E19" i="63"/>
  <c r="E23" i="63" s="1"/>
  <c r="B23" i="26"/>
  <c r="B26" i="26" s="1"/>
  <c r="E19" i="26"/>
  <c r="E23" i="26" s="1"/>
  <c r="L51" i="52"/>
  <c r="B64" i="52"/>
  <c r="L64" i="52" s="1"/>
  <c r="L27" i="57"/>
  <c r="E27" i="57"/>
  <c r="O27" i="57" s="1"/>
  <c r="J47" i="66"/>
  <c r="G48" i="66"/>
  <c r="B23" i="60"/>
  <c r="B26" i="60" s="1"/>
  <c r="E19" i="60"/>
  <c r="E23" i="60" s="1"/>
  <c r="E18" i="33"/>
  <c r="E47" i="29"/>
  <c r="L47" i="29"/>
  <c r="L51" i="43"/>
  <c r="B64" i="43"/>
  <c r="L64" i="43" s="1"/>
  <c r="J47" i="60"/>
  <c r="J48" i="60" s="1"/>
  <c r="O48" i="60" s="1"/>
  <c r="G48" i="60"/>
  <c r="L48" i="60" s="1"/>
  <c r="E51" i="49"/>
  <c r="O30" i="49"/>
  <c r="E22" i="66"/>
  <c r="E51" i="46"/>
  <c r="O30" i="46"/>
  <c r="E27" i="29"/>
  <c r="E19" i="66"/>
  <c r="B23" i="66"/>
  <c r="B26" i="66" s="1"/>
  <c r="B23" i="69"/>
  <c r="L19" i="69"/>
  <c r="E19" i="69"/>
  <c r="J47" i="63"/>
  <c r="J48" i="63" s="1"/>
  <c r="O48" i="63" s="1"/>
  <c r="G48" i="63"/>
  <c r="L48" i="63" s="1"/>
  <c r="B18" i="75"/>
  <c r="E18" i="2"/>
  <c r="L51" i="46"/>
  <c r="B64" i="46"/>
  <c r="L64" i="46" s="1"/>
  <c r="B23" i="23"/>
  <c r="E19" i="23"/>
  <c r="L19" i="23"/>
  <c r="E19" i="57"/>
  <c r="B23" i="57"/>
  <c r="B26" i="57" s="1"/>
  <c r="E51" i="52"/>
  <c r="AK16" i="54"/>
  <c r="O30" i="52"/>
  <c r="L22" i="69"/>
  <c r="E22" i="69"/>
  <c r="O22" i="69" s="1"/>
  <c r="J47" i="69"/>
  <c r="J48" i="69" s="1"/>
  <c r="G48" i="69"/>
  <c r="J27" i="57"/>
  <c r="W15" i="71" s="1"/>
  <c r="B23" i="29"/>
  <c r="B26" i="29" s="1"/>
  <c r="E19" i="29"/>
  <c r="E23" i="29" s="1"/>
  <c r="X16" i="54"/>
  <c r="E51" i="43"/>
  <c r="O30" i="43"/>
  <c r="E35" i="75"/>
  <c r="E22" i="63"/>
  <c r="L51" i="49"/>
  <c r="B64" i="49"/>
  <c r="L64" i="49" s="1"/>
  <c r="J47" i="26"/>
  <c r="J48" i="26" s="1"/>
  <c r="O48" i="26" s="1"/>
  <c r="G48" i="26"/>
  <c r="L48" i="26" s="1"/>
  <c r="B67" i="60"/>
  <c r="L47" i="57"/>
  <c r="E47" i="57"/>
  <c r="O47" i="57" s="1"/>
  <c r="B67" i="66" l="1"/>
  <c r="L20" i="26"/>
  <c r="E20" i="26"/>
  <c r="O20" i="26" s="1"/>
  <c r="B67" i="26"/>
  <c r="E22" i="57"/>
  <c r="AV22" i="36"/>
  <c r="E26" i="29"/>
  <c r="B28" i="29"/>
  <c r="B30" i="29" s="1"/>
  <c r="H15" i="71"/>
  <c r="E64" i="52"/>
  <c r="J47" i="57"/>
  <c r="G48" i="57"/>
  <c r="L48" i="57" s="1"/>
  <c r="J27" i="9"/>
  <c r="AV47" i="39"/>
  <c r="BC47" i="39"/>
  <c r="B28" i="63"/>
  <c r="B30" i="63" s="1"/>
  <c r="E26" i="63"/>
  <c r="B19" i="39"/>
  <c r="W19" i="39"/>
  <c r="W23" i="39" s="1"/>
  <c r="T23" i="39"/>
  <c r="T26" i="39" s="1"/>
  <c r="AV20" i="33"/>
  <c r="BF20" i="33" s="1"/>
  <c r="BC20" i="33"/>
  <c r="E47" i="23"/>
  <c r="L47" i="23"/>
  <c r="AV47" i="36"/>
  <c r="BC47" i="36"/>
  <c r="AS23" i="39"/>
  <c r="AS26" i="39" s="1"/>
  <c r="AV19" i="39"/>
  <c r="AV23" i="39" s="1"/>
  <c r="B47" i="36"/>
  <c r="W47" i="36"/>
  <c r="AD47" i="36"/>
  <c r="W27" i="39"/>
  <c r="B27" i="39"/>
  <c r="AV27" i="39"/>
  <c r="E21" i="66"/>
  <c r="AS23" i="33"/>
  <c r="AS26" i="33" s="1"/>
  <c r="AV19" i="33"/>
  <c r="AV23" i="33" s="1"/>
  <c r="E64" i="43"/>
  <c r="AV27" i="36"/>
  <c r="AV21" i="33"/>
  <c r="B28" i="57"/>
  <c r="B30" i="57" s="1"/>
  <c r="E26" i="57"/>
  <c r="E26" i="66"/>
  <c r="B28" i="66"/>
  <c r="B30" i="66" s="1"/>
  <c r="B27" i="36"/>
  <c r="W27" i="36"/>
  <c r="E26" i="26"/>
  <c r="B28" i="26"/>
  <c r="B30" i="26" s="1"/>
  <c r="E27" i="23"/>
  <c r="AV47" i="33"/>
  <c r="E27" i="6"/>
  <c r="O27" i="6" s="1"/>
  <c r="L27" i="6"/>
  <c r="U54" i="54"/>
  <c r="Y16" i="54"/>
  <c r="X42" i="54"/>
  <c r="I16" i="54"/>
  <c r="E23" i="57"/>
  <c r="O19" i="69"/>
  <c r="E23" i="69"/>
  <c r="O23" i="69" s="1"/>
  <c r="E23" i="66"/>
  <c r="E64" i="46"/>
  <c r="L22" i="23"/>
  <c r="E22" i="23"/>
  <c r="O22" i="23" s="1"/>
  <c r="L20" i="66"/>
  <c r="E20" i="66"/>
  <c r="O20" i="66" s="1"/>
  <c r="W21" i="36"/>
  <c r="AJ27" i="71"/>
  <c r="AJ41" i="71" s="1"/>
  <c r="J48" i="66"/>
  <c r="O48" i="66" s="1"/>
  <c r="E21" i="26"/>
  <c r="E23" i="23"/>
  <c r="O23" i="23" s="1"/>
  <c r="O19" i="23"/>
  <c r="B21" i="36"/>
  <c r="AV27" i="33"/>
  <c r="J27" i="6"/>
  <c r="E22" i="29"/>
  <c r="L47" i="6"/>
  <c r="E47" i="6"/>
  <c r="O47" i="6" s="1"/>
  <c r="B19" i="36"/>
  <c r="W19" i="36"/>
  <c r="W23" i="36" s="1"/>
  <c r="T23" i="36"/>
  <c r="T26" i="36" s="1"/>
  <c r="L23" i="23"/>
  <c r="B26" i="23"/>
  <c r="L23" i="69"/>
  <c r="B26" i="69"/>
  <c r="E64" i="49"/>
  <c r="E21" i="60"/>
  <c r="W19" i="33"/>
  <c r="W23" i="33" s="1"/>
  <c r="T23" i="33"/>
  <c r="T26" i="33" s="1"/>
  <c r="B19" i="33"/>
  <c r="AS67" i="36"/>
  <c r="L47" i="9"/>
  <c r="E47" i="9"/>
  <c r="O47" i="9" s="1"/>
  <c r="E22" i="60"/>
  <c r="E22" i="26"/>
  <c r="AL16" i="54"/>
  <c r="AH54" i="54"/>
  <c r="AK42" i="54"/>
  <c r="E18" i="75"/>
  <c r="AS23" i="36"/>
  <c r="AS26" i="36" s="1"/>
  <c r="AV19" i="36"/>
  <c r="AV23" i="36" s="1"/>
  <c r="L27" i="9"/>
  <c r="E27" i="9"/>
  <c r="O27" i="9" s="1"/>
  <c r="E26" i="60"/>
  <c r="B28" i="60"/>
  <c r="B30" i="60" s="1"/>
  <c r="W47" i="39"/>
  <c r="B47" i="39"/>
  <c r="BA27" i="33" l="1"/>
  <c r="BF27" i="33" s="1"/>
  <c r="J27" i="23"/>
  <c r="O27" i="23" s="1"/>
  <c r="L27" i="23"/>
  <c r="AV22" i="39"/>
  <c r="B23" i="2"/>
  <c r="B26" i="2" s="1"/>
  <c r="B19" i="75"/>
  <c r="E19" i="2"/>
  <c r="E22" i="6"/>
  <c r="B23" i="9"/>
  <c r="B26" i="9" s="1"/>
  <c r="E19" i="9"/>
  <c r="E23" i="9" s="1"/>
  <c r="E21" i="23"/>
  <c r="O21" i="23" s="1"/>
  <c r="L21" i="23"/>
  <c r="E21" i="63"/>
  <c r="L26" i="69"/>
  <c r="E26" i="69"/>
  <c r="B28" i="69"/>
  <c r="B23" i="36"/>
  <c r="B26" i="36" s="1"/>
  <c r="E19" i="36"/>
  <c r="E23" i="36" s="1"/>
  <c r="B51" i="57"/>
  <c r="T28" i="39"/>
  <c r="T30" i="39" s="1"/>
  <c r="W26" i="39"/>
  <c r="W22" i="36"/>
  <c r="B22" i="36"/>
  <c r="E21" i="29"/>
  <c r="AV21" i="39"/>
  <c r="BA47" i="33"/>
  <c r="AX48" i="33"/>
  <c r="BC48" i="33" s="1"/>
  <c r="G54" i="40"/>
  <c r="AB54" i="40"/>
  <c r="Y56" i="40"/>
  <c r="Y57" i="40" s="1"/>
  <c r="AD57" i="40" s="1"/>
  <c r="E21" i="36"/>
  <c r="J54" i="27"/>
  <c r="G56" i="27"/>
  <c r="B51" i="66"/>
  <c r="AV26" i="33"/>
  <c r="AS28" i="33"/>
  <c r="AS30" i="33" s="1"/>
  <c r="J54" i="67"/>
  <c r="G56" i="67"/>
  <c r="G57" i="67" s="1"/>
  <c r="J54" i="10"/>
  <c r="G56" i="10"/>
  <c r="G57" i="10" s="1"/>
  <c r="L57" i="10" s="1"/>
  <c r="W27" i="71"/>
  <c r="J48" i="57"/>
  <c r="O48" i="57" s="1"/>
  <c r="J54" i="53"/>
  <c r="G56" i="53"/>
  <c r="G57" i="53" s="1"/>
  <c r="AS28" i="36"/>
  <c r="AS30" i="36" s="1"/>
  <c r="AV26" i="36"/>
  <c r="B21" i="33"/>
  <c r="W21" i="33"/>
  <c r="B28" i="23"/>
  <c r="B30" i="23" s="1"/>
  <c r="E26" i="23"/>
  <c r="B51" i="26"/>
  <c r="J54" i="30"/>
  <c r="G56" i="30"/>
  <c r="E28" i="66"/>
  <c r="E30" i="66" s="1"/>
  <c r="E19" i="39"/>
  <c r="E23" i="39" s="1"/>
  <c r="B23" i="39"/>
  <c r="B26" i="39" s="1"/>
  <c r="AV22" i="33"/>
  <c r="J54" i="47"/>
  <c r="G56" i="47"/>
  <c r="G57" i="47" s="1"/>
  <c r="BA54" i="40"/>
  <c r="AX56" i="40"/>
  <c r="AX57" i="40" s="1"/>
  <c r="BC57" i="40" s="1"/>
  <c r="BC47" i="33"/>
  <c r="E28" i="26"/>
  <c r="E30" i="26" s="1"/>
  <c r="B22" i="33"/>
  <c r="W22" i="33"/>
  <c r="J54" i="64"/>
  <c r="J56" i="64" s="1"/>
  <c r="J57" i="64" s="1"/>
  <c r="O57" i="64" s="1"/>
  <c r="G56" i="64"/>
  <c r="G57" i="64" s="1"/>
  <c r="L57" i="64" s="1"/>
  <c r="J54" i="70"/>
  <c r="J56" i="70" s="1"/>
  <c r="J57" i="70" s="1"/>
  <c r="G56" i="70"/>
  <c r="G57" i="70" s="1"/>
  <c r="B51" i="29"/>
  <c r="B27" i="33"/>
  <c r="W27" i="33"/>
  <c r="E22" i="9"/>
  <c r="AK58" i="54"/>
  <c r="BC20" i="36"/>
  <c r="AV20" i="36"/>
  <c r="BF20" i="36" s="1"/>
  <c r="T67" i="33"/>
  <c r="AI54" i="54"/>
  <c r="AH56" i="54"/>
  <c r="AI56" i="54" s="1"/>
  <c r="AN54" i="54"/>
  <c r="B23" i="33"/>
  <c r="B26" i="33" s="1"/>
  <c r="E19" i="33"/>
  <c r="J47" i="6"/>
  <c r="J48" i="6" s="1"/>
  <c r="O48" i="6" s="1"/>
  <c r="G48" i="6"/>
  <c r="L48" i="6" s="1"/>
  <c r="AV21" i="36"/>
  <c r="I42" i="54"/>
  <c r="J16" i="54"/>
  <c r="F54" i="54"/>
  <c r="AV26" i="39"/>
  <c r="AS28" i="39"/>
  <c r="AS30" i="39" s="1"/>
  <c r="E28" i="29"/>
  <c r="E30" i="29" s="1"/>
  <c r="E47" i="39"/>
  <c r="BA54" i="37"/>
  <c r="AX56" i="37"/>
  <c r="AX57" i="37" s="1"/>
  <c r="B51" i="60"/>
  <c r="J54" i="61"/>
  <c r="J56" i="61" s="1"/>
  <c r="J57" i="61" s="1"/>
  <c r="G56" i="61"/>
  <c r="G57" i="61" s="1"/>
  <c r="T28" i="33"/>
  <c r="T30" i="33" s="1"/>
  <c r="W26" i="33"/>
  <c r="E19" i="6"/>
  <c r="E23" i="6" s="1"/>
  <c r="B23" i="6"/>
  <c r="B26" i="6" s="1"/>
  <c r="X58" i="54"/>
  <c r="E27" i="39"/>
  <c r="E28" i="63"/>
  <c r="E30" i="63" s="1"/>
  <c r="G54" i="37"/>
  <c r="AB54" i="37"/>
  <c r="Y56" i="37"/>
  <c r="Y57" i="37" s="1"/>
  <c r="AD57" i="37" s="1"/>
  <c r="J54" i="7"/>
  <c r="G56" i="7"/>
  <c r="G57" i="7" s="1"/>
  <c r="L57" i="7" s="1"/>
  <c r="T28" i="36"/>
  <c r="T30" i="36" s="1"/>
  <c r="W26" i="36"/>
  <c r="L20" i="69"/>
  <c r="E20" i="69"/>
  <c r="O20" i="69" s="1"/>
  <c r="B67" i="69"/>
  <c r="E21" i="57"/>
  <c r="E27" i="36"/>
  <c r="W22" i="39"/>
  <c r="B22" i="39"/>
  <c r="E47" i="36"/>
  <c r="L47" i="36"/>
  <c r="B51" i="63"/>
  <c r="J47" i="9"/>
  <c r="J48" i="9" s="1"/>
  <c r="O48" i="9" s="1"/>
  <c r="G48" i="9"/>
  <c r="L48" i="9" s="1"/>
  <c r="W47" i="33"/>
  <c r="B47" i="33"/>
  <c r="AD47" i="33"/>
  <c r="E28" i="60"/>
  <c r="E30" i="60" s="1"/>
  <c r="L20" i="63"/>
  <c r="E20" i="63"/>
  <c r="O20" i="63" s="1"/>
  <c r="B67" i="63"/>
  <c r="E21" i="69"/>
  <c r="O21" i="69" s="1"/>
  <c r="L21" i="69"/>
  <c r="E21" i="6"/>
  <c r="BA54" i="34"/>
  <c r="BA56" i="34" s="1"/>
  <c r="BA57" i="34" s="1"/>
  <c r="BF57" i="34" s="1"/>
  <c r="AX56" i="34"/>
  <c r="AX57" i="34" s="1"/>
  <c r="BC57" i="34" s="1"/>
  <c r="AA54" i="54"/>
  <c r="U56" i="54"/>
  <c r="V56" i="54" s="1"/>
  <c r="V54" i="54"/>
  <c r="J27" i="29"/>
  <c r="O27" i="29" s="1"/>
  <c r="L27" i="29"/>
  <c r="E28" i="57"/>
  <c r="E30" i="57" s="1"/>
  <c r="AS67" i="33"/>
  <c r="G48" i="29"/>
  <c r="J47" i="29"/>
  <c r="E20" i="29"/>
  <c r="O20" i="29" s="1"/>
  <c r="L20" i="29"/>
  <c r="B67" i="29"/>
  <c r="W20" i="33"/>
  <c r="AG20" i="33" s="1"/>
  <c r="B20" i="33"/>
  <c r="AD20" i="33"/>
  <c r="BC27" i="33" l="1"/>
  <c r="E22" i="2"/>
  <c r="B22" i="75"/>
  <c r="X16" i="71"/>
  <c r="E51" i="57"/>
  <c r="E47" i="33"/>
  <c r="J54" i="50"/>
  <c r="G56" i="50"/>
  <c r="G57" i="50" s="1"/>
  <c r="B64" i="60"/>
  <c r="E23" i="33"/>
  <c r="O54" i="10"/>
  <c r="J56" i="10"/>
  <c r="W20" i="36"/>
  <c r="AG20" i="36" s="1"/>
  <c r="AD20" i="36"/>
  <c r="B20" i="36"/>
  <c r="T67" i="36"/>
  <c r="O26" i="69"/>
  <c r="E28" i="69"/>
  <c r="B23" i="75"/>
  <c r="B26" i="75" s="1"/>
  <c r="E19" i="75"/>
  <c r="E23" i="75" s="1"/>
  <c r="L27" i="2"/>
  <c r="B27" i="75"/>
  <c r="E27" i="2"/>
  <c r="O27" i="2" s="1"/>
  <c r="B28" i="33"/>
  <c r="B30" i="33" s="1"/>
  <c r="E26" i="33"/>
  <c r="B64" i="29"/>
  <c r="L20" i="57"/>
  <c r="E20" i="57"/>
  <c r="O20" i="57" s="1"/>
  <c r="B67" i="57"/>
  <c r="G47" i="33"/>
  <c r="AB47" i="33"/>
  <c r="Y48" i="33"/>
  <c r="AS51" i="33"/>
  <c r="W28" i="39"/>
  <c r="W30" i="39" s="1"/>
  <c r="B64" i="57"/>
  <c r="E26" i="9"/>
  <c r="B28" i="9"/>
  <c r="B30" i="9" s="1"/>
  <c r="E26" i="2"/>
  <c r="B28" i="2"/>
  <c r="B30" i="2" s="1"/>
  <c r="H15" i="31"/>
  <c r="B64" i="63"/>
  <c r="J48" i="29"/>
  <c r="O48" i="29" s="1"/>
  <c r="O47" i="29"/>
  <c r="E26" i="6"/>
  <c r="B28" i="6"/>
  <c r="B30" i="6" s="1"/>
  <c r="AD27" i="33"/>
  <c r="AB27" i="33"/>
  <c r="AG27" i="33" s="1"/>
  <c r="G27" i="33"/>
  <c r="J27" i="33" s="1"/>
  <c r="AD27" i="39"/>
  <c r="AB27" i="39"/>
  <c r="AG27" i="39" s="1"/>
  <c r="G27" i="39"/>
  <c r="E21" i="33"/>
  <c r="AD47" i="39"/>
  <c r="G47" i="39"/>
  <c r="AB47" i="39"/>
  <c r="Y48" i="39"/>
  <c r="AD48" i="39" s="1"/>
  <c r="AV28" i="33"/>
  <c r="AV30" i="33" s="1"/>
  <c r="T51" i="39"/>
  <c r="BC20" i="39"/>
  <c r="AV20" i="39"/>
  <c r="BF20" i="39" s="1"/>
  <c r="AS67" i="39"/>
  <c r="AN56" i="54"/>
  <c r="E51" i="26"/>
  <c r="O54" i="47"/>
  <c r="J56" i="47"/>
  <c r="AA56" i="54"/>
  <c r="BA27" i="39"/>
  <c r="BF27" i="39" s="1"/>
  <c r="BC27" i="39"/>
  <c r="W28" i="36"/>
  <c r="W30" i="36" s="1"/>
  <c r="L54" i="54"/>
  <c r="F56" i="54"/>
  <c r="G54" i="54"/>
  <c r="AK16" i="71"/>
  <c r="E51" i="66"/>
  <c r="AV28" i="36"/>
  <c r="AV30" i="36" s="1"/>
  <c r="AG54" i="40"/>
  <c r="AB56" i="40"/>
  <c r="J54" i="24"/>
  <c r="G56" i="24"/>
  <c r="E22" i="39"/>
  <c r="BA47" i="39"/>
  <c r="AX48" i="39"/>
  <c r="W21" i="39"/>
  <c r="B21" i="39"/>
  <c r="T51" i="36"/>
  <c r="W28" i="33"/>
  <c r="W30" i="33" s="1"/>
  <c r="E20" i="23"/>
  <c r="O20" i="23" s="1"/>
  <c r="L20" i="23"/>
  <c r="B67" i="23"/>
  <c r="AS51" i="39"/>
  <c r="BA27" i="36"/>
  <c r="BF27" i="36" s="1"/>
  <c r="BC27" i="36"/>
  <c r="B28" i="39"/>
  <c r="B30" i="39" s="1"/>
  <c r="E26" i="39"/>
  <c r="L56" i="30"/>
  <c r="G57" i="30"/>
  <c r="L57" i="30" s="1"/>
  <c r="B64" i="26"/>
  <c r="E28" i="23"/>
  <c r="E30" i="23" s="1"/>
  <c r="AS51" i="36"/>
  <c r="J54" i="58"/>
  <c r="G56" i="58"/>
  <c r="G57" i="58" s="1"/>
  <c r="J54" i="40"/>
  <c r="G56" i="40"/>
  <c r="G57" i="40" s="1"/>
  <c r="L57" i="40" s="1"/>
  <c r="E22" i="36"/>
  <c r="E20" i="33"/>
  <c r="O20" i="33" s="1"/>
  <c r="L20" i="33"/>
  <c r="E51" i="60"/>
  <c r="AG54" i="37"/>
  <c r="AB56" i="37"/>
  <c r="E51" i="63"/>
  <c r="T51" i="33"/>
  <c r="BF54" i="37"/>
  <c r="BA56" i="37"/>
  <c r="AV28" i="39"/>
  <c r="AV30" i="39" s="1"/>
  <c r="G27" i="36"/>
  <c r="AB27" i="36"/>
  <c r="AG27" i="36" s="1"/>
  <c r="AD27" i="36"/>
  <c r="BF54" i="40"/>
  <c r="BA56" i="40"/>
  <c r="O54" i="30"/>
  <c r="J56" i="30"/>
  <c r="BA47" i="36"/>
  <c r="AX48" i="36"/>
  <c r="B51" i="23"/>
  <c r="H27" i="71"/>
  <c r="H41" i="71" s="1"/>
  <c r="W41" i="71"/>
  <c r="AJ47" i="71"/>
  <c r="J56" i="67"/>
  <c r="J57" i="67" s="1"/>
  <c r="G57" i="27"/>
  <c r="L57" i="27" s="1"/>
  <c r="L56" i="27"/>
  <c r="BF47" i="33"/>
  <c r="BA48" i="33"/>
  <c r="BF48" i="33" s="1"/>
  <c r="B28" i="36"/>
  <c r="B30" i="36" s="1"/>
  <c r="E26" i="36"/>
  <c r="O54" i="7"/>
  <c r="J56" i="7"/>
  <c r="J54" i="37"/>
  <c r="G56" i="37"/>
  <c r="G57" i="37" s="1"/>
  <c r="L57" i="37" s="1"/>
  <c r="E51" i="29"/>
  <c r="B67" i="33"/>
  <c r="E27" i="33"/>
  <c r="O27" i="33" s="1"/>
  <c r="L27" i="33"/>
  <c r="E22" i="33"/>
  <c r="AB54" i="34"/>
  <c r="G54" i="34"/>
  <c r="Y56" i="34"/>
  <c r="Y57" i="34" s="1"/>
  <c r="AD57" i="34" s="1"/>
  <c r="G47" i="36"/>
  <c r="AB47" i="36"/>
  <c r="Y48" i="36"/>
  <c r="AD48" i="36" s="1"/>
  <c r="J54" i="44"/>
  <c r="G56" i="44"/>
  <c r="G57" i="44" s="1"/>
  <c r="AJ47" i="54"/>
  <c r="J56" i="53"/>
  <c r="J57" i="53" s="1"/>
  <c r="B64" i="66"/>
  <c r="O54" i="27"/>
  <c r="J56" i="27"/>
  <c r="L28" i="69"/>
  <c r="B30" i="69"/>
  <c r="E23" i="2"/>
  <c r="AM47" i="54" l="1"/>
  <c r="AM49" i="54" s="1"/>
  <c r="AJ49" i="54"/>
  <c r="AJ55" i="54" s="1"/>
  <c r="AM55" i="54" s="1"/>
  <c r="O56" i="30"/>
  <c r="J57" i="30"/>
  <c r="O57" i="30" s="1"/>
  <c r="AV51" i="39"/>
  <c r="E64" i="60"/>
  <c r="E21" i="39"/>
  <c r="AK42" i="71"/>
  <c r="AK58" i="71" s="1"/>
  <c r="AH54" i="71"/>
  <c r="G56" i="54"/>
  <c r="BA36" i="39"/>
  <c r="BF36" i="39" s="1"/>
  <c r="J36" i="60"/>
  <c r="J36" i="29"/>
  <c r="O36" i="29" s="1"/>
  <c r="J36" i="46"/>
  <c r="O36" i="46" s="1"/>
  <c r="J36" i="26"/>
  <c r="J36" i="63"/>
  <c r="J36" i="66"/>
  <c r="J36" i="9"/>
  <c r="J36" i="6"/>
  <c r="BA36" i="36"/>
  <c r="J36" i="52"/>
  <c r="O36" i="52" s="1"/>
  <c r="J36" i="69"/>
  <c r="T64" i="39"/>
  <c r="B51" i="6"/>
  <c r="E28" i="2"/>
  <c r="E30" i="2" s="1"/>
  <c r="W51" i="39"/>
  <c r="B51" i="33"/>
  <c r="E26" i="75"/>
  <c r="B28" i="75"/>
  <c r="B30" i="75" s="1"/>
  <c r="E22" i="75"/>
  <c r="B51" i="69"/>
  <c r="L30" i="69"/>
  <c r="AM47" i="71"/>
  <c r="AM49" i="71" s="1"/>
  <c r="AJ49" i="71"/>
  <c r="AJ55" i="71" s="1"/>
  <c r="AM55" i="71" s="1"/>
  <c r="BF56" i="37"/>
  <c r="BA57" i="37"/>
  <c r="BF57" i="37" s="1"/>
  <c r="L56" i="54"/>
  <c r="W51" i="36"/>
  <c r="E64" i="26"/>
  <c r="AG47" i="39"/>
  <c r="AB48" i="39"/>
  <c r="AG48" i="39" s="1"/>
  <c r="E28" i="6"/>
  <c r="E30" i="6" s="1"/>
  <c r="AS64" i="33"/>
  <c r="E30" i="69"/>
  <c r="O28" i="69"/>
  <c r="L20" i="36"/>
  <c r="E20" i="36"/>
  <c r="O20" i="36" s="1"/>
  <c r="B67" i="36"/>
  <c r="W47" i="71"/>
  <c r="J56" i="58"/>
  <c r="J57" i="58" s="1"/>
  <c r="AS64" i="39"/>
  <c r="W51" i="33"/>
  <c r="J47" i="39"/>
  <c r="G48" i="39"/>
  <c r="L48" i="39" s="1"/>
  <c r="L47" i="39"/>
  <c r="B51" i="9"/>
  <c r="J57" i="27"/>
  <c r="O57" i="27" s="1"/>
  <c r="O56" i="27"/>
  <c r="O54" i="37"/>
  <c r="J56" i="37"/>
  <c r="B64" i="23"/>
  <c r="J27" i="36"/>
  <c r="O27" i="36" s="1"/>
  <c r="L27" i="36"/>
  <c r="L47" i="2"/>
  <c r="B47" i="75"/>
  <c r="E47" i="2"/>
  <c r="O47" i="2" s="1"/>
  <c r="BF47" i="39"/>
  <c r="BA48" i="39"/>
  <c r="BF48" i="39" s="1"/>
  <c r="L56" i="24"/>
  <c r="G57" i="24"/>
  <c r="L57" i="24" s="1"/>
  <c r="G48" i="23"/>
  <c r="L48" i="23" s="1"/>
  <c r="J47" i="23"/>
  <c r="J57" i="47"/>
  <c r="O57" i="47" s="1"/>
  <c r="O56" i="47"/>
  <c r="E28" i="9"/>
  <c r="E30" i="9" s="1"/>
  <c r="J18" i="46"/>
  <c r="E64" i="57"/>
  <c r="J54" i="34"/>
  <c r="G56" i="34"/>
  <c r="G57" i="34" s="1"/>
  <c r="L57" i="34" s="1"/>
  <c r="E28" i="36"/>
  <c r="E30" i="36" s="1"/>
  <c r="BF56" i="40"/>
  <c r="BA57" i="40"/>
  <c r="BF57" i="40" s="1"/>
  <c r="E20" i="9"/>
  <c r="O20" i="9" s="1"/>
  <c r="L20" i="9"/>
  <c r="B67" i="9"/>
  <c r="AS64" i="36"/>
  <c r="E28" i="39"/>
  <c r="E30" i="39" s="1"/>
  <c r="O54" i="24"/>
  <c r="H47" i="31"/>
  <c r="J56" i="24"/>
  <c r="G27" i="75"/>
  <c r="J27" i="75" s="1"/>
  <c r="J27" i="2"/>
  <c r="H15" i="11" s="1"/>
  <c r="W20" i="39"/>
  <c r="AG20" i="39" s="1"/>
  <c r="AD20" i="39"/>
  <c r="B20" i="39"/>
  <c r="T67" i="39"/>
  <c r="J18" i="52"/>
  <c r="O56" i="10"/>
  <c r="J57" i="10"/>
  <c r="O57" i="10" s="1"/>
  <c r="X42" i="71"/>
  <c r="I16" i="71"/>
  <c r="U54" i="71"/>
  <c r="E21" i="9"/>
  <c r="E64" i="63"/>
  <c r="AG56" i="40"/>
  <c r="AB57" i="40"/>
  <c r="AG57" i="40" s="1"/>
  <c r="G54" i="76"/>
  <c r="J54" i="3"/>
  <c r="G56" i="3"/>
  <c r="G57" i="3" s="1"/>
  <c r="L57" i="3" s="1"/>
  <c r="AG47" i="33"/>
  <c r="AB48" i="33"/>
  <c r="AG48" i="33" s="1"/>
  <c r="J18" i="69"/>
  <c r="W47" i="54"/>
  <c r="J56" i="44"/>
  <c r="J57" i="44" s="1"/>
  <c r="O56" i="7"/>
  <c r="J57" i="7"/>
  <c r="O57" i="7" s="1"/>
  <c r="B51" i="36"/>
  <c r="AV51" i="36"/>
  <c r="E20" i="2"/>
  <c r="O20" i="2" s="1"/>
  <c r="L20" i="2"/>
  <c r="B67" i="2"/>
  <c r="AG47" i="36"/>
  <c r="AB48" i="36"/>
  <c r="AG48" i="36" s="1"/>
  <c r="AG56" i="37"/>
  <c r="AB57" i="37"/>
  <c r="AG57" i="37" s="1"/>
  <c r="E51" i="23"/>
  <c r="I16" i="31"/>
  <c r="T64" i="36"/>
  <c r="J27" i="39"/>
  <c r="O27" i="39" s="1"/>
  <c r="L27" i="39"/>
  <c r="J47" i="33"/>
  <c r="O47" i="33" s="1"/>
  <c r="G48" i="33"/>
  <c r="L48" i="33" s="1"/>
  <c r="E27" i="75"/>
  <c r="L27" i="75"/>
  <c r="O54" i="50"/>
  <c r="J56" i="50"/>
  <c r="L47" i="33"/>
  <c r="AG54" i="34"/>
  <c r="AB56" i="34"/>
  <c r="O54" i="40"/>
  <c r="J56" i="40"/>
  <c r="B51" i="39"/>
  <c r="B21" i="75"/>
  <c r="E21" i="2"/>
  <c r="J47" i="36"/>
  <c r="G48" i="36"/>
  <c r="L48" i="36" s="1"/>
  <c r="E64" i="29"/>
  <c r="BF47" i="36"/>
  <c r="BA48" i="36"/>
  <c r="BF48" i="36" s="1"/>
  <c r="T64" i="33"/>
  <c r="E20" i="6"/>
  <c r="O20" i="6" s="1"/>
  <c r="L20" i="6"/>
  <c r="B67" i="6"/>
  <c r="E64" i="66"/>
  <c r="AV51" i="33"/>
  <c r="B51" i="2"/>
  <c r="E28" i="33"/>
  <c r="E30" i="33" s="1"/>
  <c r="O27" i="75" l="1"/>
  <c r="E20" i="39"/>
  <c r="O20" i="39" s="1"/>
  <c r="L20" i="39"/>
  <c r="B67" i="39"/>
  <c r="O47" i="39"/>
  <c r="J48" i="39"/>
  <c r="O48" i="39" s="1"/>
  <c r="H27" i="41"/>
  <c r="J48" i="33"/>
  <c r="O48" i="33" s="1"/>
  <c r="J18" i="26"/>
  <c r="O18" i="26" s="1"/>
  <c r="L18" i="26"/>
  <c r="B64" i="9"/>
  <c r="H47" i="71"/>
  <c r="Z47" i="71"/>
  <c r="W49" i="71"/>
  <c r="W55" i="71" s="1"/>
  <c r="Z55" i="71" s="1"/>
  <c r="AB55" i="71" s="1"/>
  <c r="B64" i="33"/>
  <c r="B64" i="6"/>
  <c r="G36" i="39"/>
  <c r="AB36" i="39"/>
  <c r="AG36" i="39" s="1"/>
  <c r="AD36" i="39"/>
  <c r="J18" i="63"/>
  <c r="O18" i="63" s="1"/>
  <c r="L18" i="63"/>
  <c r="X58" i="71"/>
  <c r="F54" i="31"/>
  <c r="I42" i="31"/>
  <c r="AV64" i="33"/>
  <c r="B64" i="39"/>
  <c r="E64" i="23"/>
  <c r="E51" i="36"/>
  <c r="J18" i="6"/>
  <c r="O18" i="6" s="1"/>
  <c r="L18" i="6"/>
  <c r="E51" i="6"/>
  <c r="J35" i="52"/>
  <c r="BA35" i="36"/>
  <c r="B51" i="75"/>
  <c r="H15" i="41"/>
  <c r="J57" i="24"/>
  <c r="O57" i="24" s="1"/>
  <c r="O56" i="24"/>
  <c r="O54" i="34"/>
  <c r="H47" i="41"/>
  <c r="J56" i="34"/>
  <c r="E51" i="33"/>
  <c r="I16" i="41"/>
  <c r="AG56" i="34"/>
  <c r="AB57" i="34"/>
  <c r="AG57" i="34" s="1"/>
  <c r="E21" i="75"/>
  <c r="O56" i="40"/>
  <c r="J57" i="40"/>
  <c r="O57" i="40" s="1"/>
  <c r="G18" i="36"/>
  <c r="AB18" i="36"/>
  <c r="AG18" i="36" s="1"/>
  <c r="AD18" i="36"/>
  <c r="AV64" i="36"/>
  <c r="AA54" i="71"/>
  <c r="U56" i="71"/>
  <c r="J18" i="29"/>
  <c r="O18" i="29" s="1"/>
  <c r="L18" i="29"/>
  <c r="J18" i="66"/>
  <c r="L18" i="66"/>
  <c r="J18" i="49"/>
  <c r="J35" i="66"/>
  <c r="E28" i="75"/>
  <c r="E30" i="75" s="1"/>
  <c r="H27" i="31"/>
  <c r="H41" i="31" s="1"/>
  <c r="J48" i="23"/>
  <c r="O48" i="23" s="1"/>
  <c r="O47" i="23"/>
  <c r="G47" i="75"/>
  <c r="G48" i="2"/>
  <c r="L48" i="2" s="1"/>
  <c r="J47" i="2"/>
  <c r="J18" i="23"/>
  <c r="J47" i="31"/>
  <c r="K47" i="31"/>
  <c r="H49" i="31"/>
  <c r="J18" i="9"/>
  <c r="O18" i="9" s="1"/>
  <c r="L18" i="9"/>
  <c r="W64" i="33"/>
  <c r="J35" i="29"/>
  <c r="O35" i="29" s="1"/>
  <c r="W64" i="39"/>
  <c r="H47" i="11"/>
  <c r="J56" i="3"/>
  <c r="J57" i="3" s="1"/>
  <c r="O57" i="3" s="1"/>
  <c r="E51" i="9"/>
  <c r="E51" i="69"/>
  <c r="O30" i="69"/>
  <c r="L51" i="69"/>
  <c r="B64" i="69"/>
  <c r="L64" i="69" s="1"/>
  <c r="BA36" i="33"/>
  <c r="BF36" i="33" s="1"/>
  <c r="BC36" i="33"/>
  <c r="AH56" i="71"/>
  <c r="AN54" i="71"/>
  <c r="B64" i="36"/>
  <c r="AB18" i="39"/>
  <c r="AG18" i="39" s="1"/>
  <c r="G18" i="39"/>
  <c r="AD18" i="39"/>
  <c r="J35" i="46"/>
  <c r="O35" i="46" s="1"/>
  <c r="J36" i="57"/>
  <c r="O47" i="36"/>
  <c r="J48" i="36"/>
  <c r="O48" i="36" s="1"/>
  <c r="B20" i="75"/>
  <c r="J18" i="60"/>
  <c r="O18" i="60" s="1"/>
  <c r="L18" i="60"/>
  <c r="J54" i="76"/>
  <c r="G56" i="76"/>
  <c r="BA18" i="33"/>
  <c r="BF18" i="33" s="1"/>
  <c r="BC18" i="33"/>
  <c r="E51" i="39"/>
  <c r="BA18" i="36"/>
  <c r="BF18" i="36" s="1"/>
  <c r="BC18" i="36"/>
  <c r="O56" i="37"/>
  <c r="J57" i="37"/>
  <c r="O57" i="37" s="1"/>
  <c r="BA35" i="39"/>
  <c r="BF35" i="39" s="1"/>
  <c r="W64" i="36"/>
  <c r="BA18" i="39"/>
  <c r="BF18" i="39" s="1"/>
  <c r="BC18" i="39"/>
  <c r="I16" i="11"/>
  <c r="E51" i="2"/>
  <c r="J36" i="43"/>
  <c r="G36" i="36"/>
  <c r="J36" i="36" s="1"/>
  <c r="AB36" i="36"/>
  <c r="J36" i="23"/>
  <c r="O36" i="23" s="1"/>
  <c r="I42" i="71"/>
  <c r="F54" i="71"/>
  <c r="B64" i="2"/>
  <c r="O56" i="50"/>
  <c r="J57" i="50"/>
  <c r="O57" i="50" s="1"/>
  <c r="J22" i="52"/>
  <c r="J22" i="49"/>
  <c r="J22" i="46"/>
  <c r="Y47" i="54"/>
  <c r="H47" i="54"/>
  <c r="Z47" i="54"/>
  <c r="W49" i="54"/>
  <c r="H15" i="72"/>
  <c r="E47" i="75"/>
  <c r="L47" i="75"/>
  <c r="J18" i="43"/>
  <c r="J35" i="69"/>
  <c r="J36" i="49"/>
  <c r="O36" i="49" s="1"/>
  <c r="AV64" i="39"/>
  <c r="H41" i="41" l="1"/>
  <c r="J22" i="9"/>
  <c r="O22" i="9" s="1"/>
  <c r="L22" i="9"/>
  <c r="G22" i="33"/>
  <c r="AB22" i="33"/>
  <c r="AG22" i="33" s="1"/>
  <c r="AD22" i="33"/>
  <c r="J22" i="6"/>
  <c r="O22" i="6" s="1"/>
  <c r="L22" i="6"/>
  <c r="J22" i="26"/>
  <c r="O22" i="26" s="1"/>
  <c r="L22" i="26"/>
  <c r="BA22" i="33"/>
  <c r="BF22" i="33" s="1"/>
  <c r="BC22" i="33"/>
  <c r="J22" i="66"/>
  <c r="L22" i="66"/>
  <c r="J22" i="60"/>
  <c r="O22" i="60" s="1"/>
  <c r="L22" i="60"/>
  <c r="G22" i="36"/>
  <c r="AB22" i="36"/>
  <c r="AG22" i="36" s="1"/>
  <c r="AD22" i="36"/>
  <c r="AB22" i="39"/>
  <c r="AG22" i="39" s="1"/>
  <c r="AD22" i="39"/>
  <c r="BA22" i="36"/>
  <c r="BF22" i="36" s="1"/>
  <c r="BC22" i="36"/>
  <c r="O51" i="69"/>
  <c r="E64" i="69"/>
  <c r="O64" i="69" s="1"/>
  <c r="H27" i="11"/>
  <c r="J48" i="2"/>
  <c r="O48" i="2" s="1"/>
  <c r="B64" i="75"/>
  <c r="AJ24" i="54"/>
  <c r="O35" i="52"/>
  <c r="J35" i="63"/>
  <c r="O35" i="63" s="1"/>
  <c r="L35" i="63"/>
  <c r="J47" i="54"/>
  <c r="K47" i="54"/>
  <c r="H49" i="54"/>
  <c r="E64" i="39"/>
  <c r="BA35" i="33"/>
  <c r="BF35" i="33" s="1"/>
  <c r="BC35" i="33"/>
  <c r="AB18" i="33"/>
  <c r="AG18" i="33" s="1"/>
  <c r="G18" i="33"/>
  <c r="G18" i="75" s="1"/>
  <c r="AD18" i="33"/>
  <c r="J35" i="49"/>
  <c r="O35" i="49" s="1"/>
  <c r="J35" i="26"/>
  <c r="O35" i="26" s="1"/>
  <c r="L35" i="26"/>
  <c r="J22" i="2"/>
  <c r="L22" i="2"/>
  <c r="BS22" i="36"/>
  <c r="J47" i="75"/>
  <c r="J48" i="75" s="1"/>
  <c r="O48" i="75" s="1"/>
  <c r="G48" i="75"/>
  <c r="L48" i="75" s="1"/>
  <c r="E51" i="75"/>
  <c r="J18" i="36"/>
  <c r="O18" i="36" s="1"/>
  <c r="L18" i="36"/>
  <c r="J35" i="60"/>
  <c r="O35" i="60" s="1"/>
  <c r="L35" i="60"/>
  <c r="E64" i="36"/>
  <c r="I58" i="31"/>
  <c r="L54" i="71"/>
  <c r="F56" i="71"/>
  <c r="J18" i="39"/>
  <c r="O18" i="39" s="1"/>
  <c r="L18" i="39"/>
  <c r="AN56" i="71"/>
  <c r="G35" i="39"/>
  <c r="AB35" i="39"/>
  <c r="AG35" i="39" s="1"/>
  <c r="AD35" i="39"/>
  <c r="H47" i="72"/>
  <c r="J47" i="11"/>
  <c r="K47" i="11"/>
  <c r="H49" i="11"/>
  <c r="J35" i="43"/>
  <c r="AJ10" i="71"/>
  <c r="O18" i="66"/>
  <c r="J18" i="57"/>
  <c r="L18" i="57"/>
  <c r="L54" i="31"/>
  <c r="F56" i="31"/>
  <c r="AB36" i="33"/>
  <c r="AG36" i="33" s="1"/>
  <c r="G36" i="33"/>
  <c r="L56" i="76"/>
  <c r="G57" i="76"/>
  <c r="L57" i="76" s="1"/>
  <c r="J18" i="2"/>
  <c r="L18" i="2"/>
  <c r="J49" i="31"/>
  <c r="H55" i="31"/>
  <c r="J22" i="69"/>
  <c r="I42" i="41"/>
  <c r="F54" i="41"/>
  <c r="E64" i="6"/>
  <c r="G35" i="36"/>
  <c r="AB35" i="36"/>
  <c r="AG35" i="36" s="1"/>
  <c r="AD35" i="36"/>
  <c r="BS22" i="39"/>
  <c r="J22" i="23"/>
  <c r="AJ10" i="54"/>
  <c r="J35" i="9"/>
  <c r="O35" i="9" s="1"/>
  <c r="L35" i="9"/>
  <c r="O54" i="76"/>
  <c r="J56" i="76"/>
  <c r="E64" i="9"/>
  <c r="M47" i="31"/>
  <c r="K49" i="31"/>
  <c r="M49" i="31" s="1"/>
  <c r="E64" i="33"/>
  <c r="W55" i="54"/>
  <c r="Y49" i="54"/>
  <c r="E64" i="2"/>
  <c r="J22" i="43"/>
  <c r="AJ24" i="71"/>
  <c r="O35" i="66"/>
  <c r="O56" i="34"/>
  <c r="J57" i="34"/>
  <c r="O57" i="34" s="1"/>
  <c r="H10" i="31"/>
  <c r="J36" i="39"/>
  <c r="O36" i="39" s="1"/>
  <c r="L36" i="39"/>
  <c r="AB47" i="71"/>
  <c r="Z49" i="71"/>
  <c r="AB49" i="71" s="1"/>
  <c r="AB47" i="54"/>
  <c r="Z49" i="54"/>
  <c r="AB49" i="54" s="1"/>
  <c r="F54" i="11"/>
  <c r="I16" i="72"/>
  <c r="I42" i="11"/>
  <c r="E20" i="75"/>
  <c r="O20" i="75" s="1"/>
  <c r="L20" i="75"/>
  <c r="J35" i="6"/>
  <c r="O35" i="6" s="1"/>
  <c r="L35" i="6"/>
  <c r="AA56" i="71"/>
  <c r="J47" i="41"/>
  <c r="K47" i="41"/>
  <c r="H49" i="41"/>
  <c r="K47" i="71"/>
  <c r="H49" i="71"/>
  <c r="W10" i="54" l="1"/>
  <c r="H10" i="54" s="1"/>
  <c r="O47" i="75"/>
  <c r="I42" i="72"/>
  <c r="F54" i="72"/>
  <c r="Y55" i="54"/>
  <c r="Z55" i="54"/>
  <c r="AB55" i="54" s="1"/>
  <c r="O56" i="76"/>
  <c r="J57" i="76"/>
  <c r="O57" i="76" s="1"/>
  <c r="L54" i="41"/>
  <c r="F56" i="41"/>
  <c r="J18" i="33"/>
  <c r="L18" i="33"/>
  <c r="BS22" i="33"/>
  <c r="J35" i="2"/>
  <c r="L35" i="2"/>
  <c r="I58" i="41"/>
  <c r="J36" i="33"/>
  <c r="O36" i="33" s="1"/>
  <c r="L36" i="33"/>
  <c r="J47" i="72"/>
  <c r="K47" i="72"/>
  <c r="H49" i="72"/>
  <c r="J22" i="29"/>
  <c r="O22" i="29" s="1"/>
  <c r="L22" i="29"/>
  <c r="AJ36" i="54"/>
  <c r="J22" i="36"/>
  <c r="O22" i="36" s="1"/>
  <c r="L22" i="36"/>
  <c r="J36" i="2"/>
  <c r="G36" i="75"/>
  <c r="J35" i="36"/>
  <c r="O35" i="36" s="1"/>
  <c r="L35" i="36"/>
  <c r="H11" i="11"/>
  <c r="O22" i="2"/>
  <c r="L54" i="11"/>
  <c r="F56" i="11"/>
  <c r="W24" i="54"/>
  <c r="H24" i="54" s="1"/>
  <c r="O35" i="43"/>
  <c r="J22" i="57"/>
  <c r="L22" i="57"/>
  <c r="J35" i="57"/>
  <c r="L35" i="57"/>
  <c r="AJ11" i="54"/>
  <c r="AJ37" i="54" s="1"/>
  <c r="J49" i="41"/>
  <c r="H55" i="41"/>
  <c r="J22" i="63"/>
  <c r="O22" i="63" s="1"/>
  <c r="L22" i="63"/>
  <c r="M47" i="41"/>
  <c r="K49" i="41"/>
  <c r="M49" i="41" s="1"/>
  <c r="J19" i="69"/>
  <c r="J35" i="23"/>
  <c r="L35" i="23"/>
  <c r="W10" i="71"/>
  <c r="O18" i="57"/>
  <c r="J35" i="39"/>
  <c r="O35" i="39" s="1"/>
  <c r="L35" i="39"/>
  <c r="L56" i="71"/>
  <c r="H55" i="71"/>
  <c r="K55" i="71" s="1"/>
  <c r="M55" i="71" s="1"/>
  <c r="W11" i="54"/>
  <c r="J18" i="75"/>
  <c r="O18" i="75" s="1"/>
  <c r="L18" i="75"/>
  <c r="BA22" i="39"/>
  <c r="BF22" i="39" s="1"/>
  <c r="BC22" i="39"/>
  <c r="H55" i="54"/>
  <c r="J49" i="54"/>
  <c r="H27" i="72"/>
  <c r="H41" i="11"/>
  <c r="G22" i="39"/>
  <c r="G22" i="75" s="1"/>
  <c r="AJ11" i="71"/>
  <c r="AJ37" i="71" s="1"/>
  <c r="O22" i="66"/>
  <c r="J22" i="33"/>
  <c r="L22" i="33"/>
  <c r="I58" i="11"/>
  <c r="AB35" i="33"/>
  <c r="AG35" i="33" s="1"/>
  <c r="G35" i="33"/>
  <c r="M47" i="71"/>
  <c r="K49" i="71"/>
  <c r="M49" i="71" s="1"/>
  <c r="H10" i="11"/>
  <c r="O18" i="2"/>
  <c r="AJ36" i="71"/>
  <c r="H55" i="11"/>
  <c r="J49" i="11"/>
  <c r="M47" i="54"/>
  <c r="K49" i="54"/>
  <c r="M49" i="54" s="1"/>
  <c r="J55" i="31"/>
  <c r="K55" i="31"/>
  <c r="M55" i="31" s="1"/>
  <c r="L56" i="31"/>
  <c r="M47" i="11"/>
  <c r="K49" i="11"/>
  <c r="M49" i="11" s="1"/>
  <c r="E64" i="75"/>
  <c r="H36" i="54" l="1"/>
  <c r="J22" i="75"/>
  <c r="O22" i="75" s="1"/>
  <c r="L22" i="75"/>
  <c r="J19" i="23"/>
  <c r="O22" i="33"/>
  <c r="K55" i="54"/>
  <c r="M55" i="54" s="1"/>
  <c r="J55" i="54"/>
  <c r="J19" i="9"/>
  <c r="O19" i="9" s="1"/>
  <c r="L19" i="9"/>
  <c r="J35" i="33"/>
  <c r="L35" i="33"/>
  <c r="J19" i="6"/>
  <c r="O19" i="6" s="1"/>
  <c r="L19" i="6"/>
  <c r="J19" i="43"/>
  <c r="J22" i="39"/>
  <c r="O22" i="39" s="1"/>
  <c r="L22" i="39"/>
  <c r="H10" i="71"/>
  <c r="H24" i="31"/>
  <c r="H36" i="31" s="1"/>
  <c r="O35" i="23"/>
  <c r="J19" i="49"/>
  <c r="J55" i="41"/>
  <c r="K55" i="41"/>
  <c r="M55" i="41" s="1"/>
  <c r="G19" i="36"/>
  <c r="BA19" i="36"/>
  <c r="BF19" i="36" s="1"/>
  <c r="BC19" i="36"/>
  <c r="W11" i="71"/>
  <c r="O22" i="57"/>
  <c r="AB19" i="36"/>
  <c r="AG19" i="36" s="1"/>
  <c r="AD19" i="36"/>
  <c r="J36" i="75"/>
  <c r="O36" i="75" s="1"/>
  <c r="L36" i="75"/>
  <c r="G35" i="75"/>
  <c r="J19" i="63"/>
  <c r="O19" i="63" s="1"/>
  <c r="L19" i="63"/>
  <c r="J55" i="11"/>
  <c r="K55" i="11"/>
  <c r="M55" i="11" s="1"/>
  <c r="H41" i="72"/>
  <c r="H37" i="11"/>
  <c r="H55" i="72"/>
  <c r="J49" i="72"/>
  <c r="H24" i="11"/>
  <c r="O35" i="2"/>
  <c r="J19" i="46"/>
  <c r="H10" i="41"/>
  <c r="O18" i="33"/>
  <c r="L56" i="41"/>
  <c r="J19" i="66"/>
  <c r="L19" i="66"/>
  <c r="M47" i="72"/>
  <c r="K49" i="72"/>
  <c r="M49" i="72" s="1"/>
  <c r="H11" i="31"/>
  <c r="H37" i="31" s="1"/>
  <c r="J19" i="26"/>
  <c r="O19" i="26" s="1"/>
  <c r="L19" i="26"/>
  <c r="L54" i="72"/>
  <c r="F56" i="72"/>
  <c r="W36" i="54"/>
  <c r="J19" i="52"/>
  <c r="AJ12" i="54" s="1"/>
  <c r="AJ38" i="54" s="1"/>
  <c r="J21" i="52"/>
  <c r="AJ13" i="54" s="1"/>
  <c r="AJ39" i="54" s="1"/>
  <c r="W37" i="54"/>
  <c r="H11" i="54"/>
  <c r="H37" i="54" s="1"/>
  <c r="W24" i="71"/>
  <c r="H24" i="71" s="1"/>
  <c r="O35" i="57"/>
  <c r="L56" i="11"/>
  <c r="H10" i="72" l="1"/>
  <c r="AJ12" i="71"/>
  <c r="AJ38" i="71" s="1"/>
  <c r="O19" i="66"/>
  <c r="H24" i="41"/>
  <c r="H36" i="41" s="1"/>
  <c r="O35" i="33"/>
  <c r="J35" i="75"/>
  <c r="O35" i="75" s="1"/>
  <c r="L35" i="75"/>
  <c r="BA19" i="33"/>
  <c r="BF19" i="33" s="1"/>
  <c r="BC19" i="33"/>
  <c r="W36" i="71"/>
  <c r="G19" i="33"/>
  <c r="AB19" i="33"/>
  <c r="AG19" i="33" s="1"/>
  <c r="AD19" i="33"/>
  <c r="H11" i="71"/>
  <c r="H37" i="71" s="1"/>
  <c r="W37" i="71"/>
  <c r="J21" i="69"/>
  <c r="L56" i="72"/>
  <c r="H36" i="71"/>
  <c r="BA19" i="39"/>
  <c r="BF19" i="39" s="1"/>
  <c r="BC19" i="39"/>
  <c r="AB19" i="39"/>
  <c r="AG19" i="39" s="1"/>
  <c r="G19" i="39"/>
  <c r="AD19" i="39"/>
  <c r="H11" i="41"/>
  <c r="H37" i="41" s="1"/>
  <c r="J19" i="60"/>
  <c r="O19" i="60" s="1"/>
  <c r="L19" i="60"/>
  <c r="J21" i="46"/>
  <c r="W12" i="54"/>
  <c r="J19" i="2"/>
  <c r="L19" i="2"/>
  <c r="J19" i="29"/>
  <c r="O19" i="29" s="1"/>
  <c r="L19" i="29"/>
  <c r="J55" i="72"/>
  <c r="K55" i="72"/>
  <c r="M55" i="72" s="1"/>
  <c r="J19" i="36"/>
  <c r="O19" i="36" s="1"/>
  <c r="L19" i="36"/>
  <c r="H36" i="11"/>
  <c r="J19" i="57"/>
  <c r="L19" i="57"/>
  <c r="G19" i="75" l="1"/>
  <c r="H24" i="72"/>
  <c r="AB21" i="39"/>
  <c r="AG21" i="39" s="1"/>
  <c r="G21" i="39"/>
  <c r="AD21" i="39"/>
  <c r="J19" i="39"/>
  <c r="O19" i="39" s="1"/>
  <c r="L19" i="39"/>
  <c r="H12" i="31"/>
  <c r="H38" i="31" s="1"/>
  <c r="J21" i="43"/>
  <c r="J21" i="60"/>
  <c r="O21" i="60" s="1"/>
  <c r="L21" i="60"/>
  <c r="BA21" i="39"/>
  <c r="BF21" i="39" s="1"/>
  <c r="BC21" i="39"/>
  <c r="J19" i="75"/>
  <c r="O19" i="75" s="1"/>
  <c r="L19" i="75"/>
  <c r="J21" i="66"/>
  <c r="L21" i="66"/>
  <c r="BA21" i="33"/>
  <c r="BF21" i="33" s="1"/>
  <c r="BC21" i="33"/>
  <c r="J21" i="9"/>
  <c r="O21" i="9" s="1"/>
  <c r="L21" i="9"/>
  <c r="J21" i="63"/>
  <c r="O21" i="63" s="1"/>
  <c r="L21" i="63"/>
  <c r="AB21" i="36"/>
  <c r="AG21" i="36" s="1"/>
  <c r="G21" i="36"/>
  <c r="AD21" i="36"/>
  <c r="J21" i="6"/>
  <c r="O21" i="6" s="1"/>
  <c r="L21" i="6"/>
  <c r="J21" i="29"/>
  <c r="O21" i="29" s="1"/>
  <c r="L21" i="29"/>
  <c r="W38" i="54"/>
  <c r="H12" i="54"/>
  <c r="H38" i="54" s="1"/>
  <c r="H12" i="11"/>
  <c r="O19" i="2"/>
  <c r="J21" i="26"/>
  <c r="O21" i="26" s="1"/>
  <c r="L21" i="26"/>
  <c r="H11" i="72"/>
  <c r="BA21" i="36"/>
  <c r="BF21" i="36" s="1"/>
  <c r="BC21" i="36"/>
  <c r="J21" i="23"/>
  <c r="W12" i="71"/>
  <c r="O19" i="57"/>
  <c r="J19" i="33"/>
  <c r="L19" i="33"/>
  <c r="J21" i="49"/>
  <c r="H36" i="72" l="1"/>
  <c r="W13" i="54"/>
  <c r="H38" i="11"/>
  <c r="J21" i="2"/>
  <c r="L21" i="2"/>
  <c r="AB21" i="33"/>
  <c r="AG21" i="33" s="1"/>
  <c r="G21" i="33"/>
  <c r="G21" i="75" s="1"/>
  <c r="AD21" i="33"/>
  <c r="H12" i="41"/>
  <c r="H38" i="41" s="1"/>
  <c r="O19" i="33"/>
  <c r="J26" i="69"/>
  <c r="J28" i="69" s="1"/>
  <c r="G28" i="69"/>
  <c r="H13" i="31"/>
  <c r="H39" i="31" s="1"/>
  <c r="J21" i="36"/>
  <c r="O21" i="36" s="1"/>
  <c r="L21" i="36"/>
  <c r="W38" i="71"/>
  <c r="H12" i="71"/>
  <c r="H38" i="71" s="1"/>
  <c r="AJ13" i="71"/>
  <c r="AJ39" i="71" s="1"/>
  <c r="O21" i="66"/>
  <c r="J21" i="57"/>
  <c r="L21" i="57"/>
  <c r="H37" i="72"/>
  <c r="J21" i="39"/>
  <c r="O21" i="39" s="1"/>
  <c r="L21" i="39"/>
  <c r="J26" i="52"/>
  <c r="G28" i="52"/>
  <c r="G28" i="46"/>
  <c r="J26" i="46"/>
  <c r="J28" i="46" s="1"/>
  <c r="J26" i="66" l="1"/>
  <c r="G28" i="66"/>
  <c r="L28" i="66" s="1"/>
  <c r="L26" i="66"/>
  <c r="G28" i="57"/>
  <c r="L28" i="57" s="1"/>
  <c r="J26" i="57"/>
  <c r="L26" i="57"/>
  <c r="J26" i="9"/>
  <c r="G28" i="9"/>
  <c r="L28" i="9" s="1"/>
  <c r="L26" i="9"/>
  <c r="G28" i="49"/>
  <c r="J26" i="49"/>
  <c r="J28" i="49" s="1"/>
  <c r="J21" i="75"/>
  <c r="O21" i="75" s="1"/>
  <c r="L21" i="75"/>
  <c r="J26" i="23"/>
  <c r="G28" i="23"/>
  <c r="L28" i="23" s="1"/>
  <c r="L26" i="23"/>
  <c r="W13" i="71"/>
  <c r="O21" i="57"/>
  <c r="J26" i="2"/>
  <c r="G28" i="2"/>
  <c r="L28" i="2" s="1"/>
  <c r="L26" i="2"/>
  <c r="H13" i="11"/>
  <c r="O21" i="2"/>
  <c r="G28" i="6"/>
  <c r="L28" i="6" s="1"/>
  <c r="J26" i="6"/>
  <c r="L26" i="6"/>
  <c r="J26" i="29"/>
  <c r="G28" i="29"/>
  <c r="L28" i="29" s="1"/>
  <c r="L26" i="29"/>
  <c r="J26" i="26"/>
  <c r="G28" i="26"/>
  <c r="L28" i="26" s="1"/>
  <c r="L26" i="26"/>
  <c r="H12" i="72"/>
  <c r="G28" i="63"/>
  <c r="L28" i="63" s="1"/>
  <c r="J26" i="63"/>
  <c r="L26" i="63"/>
  <c r="BA26" i="36"/>
  <c r="AX28" i="36"/>
  <c r="BC28" i="36" s="1"/>
  <c r="BC26" i="36"/>
  <c r="AB26" i="33"/>
  <c r="G26" i="33"/>
  <c r="Y28" i="33"/>
  <c r="AD28" i="33" s="1"/>
  <c r="AD26" i="33"/>
  <c r="G28" i="43"/>
  <c r="J26" i="43"/>
  <c r="J21" i="33"/>
  <c r="L21" i="33"/>
  <c r="AB26" i="39"/>
  <c r="G26" i="39"/>
  <c r="Y28" i="39"/>
  <c r="AD28" i="39" s="1"/>
  <c r="AD26" i="39"/>
  <c r="AX28" i="39"/>
  <c r="BC28" i="39" s="1"/>
  <c r="BA26" i="39"/>
  <c r="BC26" i="39"/>
  <c r="J26" i="60"/>
  <c r="G28" i="60"/>
  <c r="L28" i="60" s="1"/>
  <c r="L26" i="60"/>
  <c r="W39" i="54"/>
  <c r="H13" i="54"/>
  <c r="H39" i="54" s="1"/>
  <c r="AJ14" i="54"/>
  <c r="AJ40" i="54" s="1"/>
  <c r="J28" i="52"/>
  <c r="AX28" i="33"/>
  <c r="BC28" i="33" s="1"/>
  <c r="BA26" i="33"/>
  <c r="BC26" i="33"/>
  <c r="Y28" i="36"/>
  <c r="AD28" i="36" s="1"/>
  <c r="AB26" i="36"/>
  <c r="G26" i="36"/>
  <c r="AD26" i="36"/>
  <c r="G26" i="75" l="1"/>
  <c r="G28" i="75" s="1"/>
  <c r="L28" i="75" s="1"/>
  <c r="AB28" i="36"/>
  <c r="AG28" i="36" s="1"/>
  <c r="AG26" i="36"/>
  <c r="AB28" i="33"/>
  <c r="AG28" i="33" s="1"/>
  <c r="AG26" i="33"/>
  <c r="H38" i="72"/>
  <c r="I38" i="24"/>
  <c r="H38" i="24"/>
  <c r="H14" i="11"/>
  <c r="J28" i="2"/>
  <c r="O28" i="2" s="1"/>
  <c r="O26" i="2"/>
  <c r="I38" i="44"/>
  <c r="W39" i="71"/>
  <c r="H13" i="71"/>
  <c r="H39" i="71" s="1"/>
  <c r="I38" i="30"/>
  <c r="H38" i="58"/>
  <c r="I38" i="58"/>
  <c r="H38" i="61"/>
  <c r="H13" i="41"/>
  <c r="H39" i="41" s="1"/>
  <c r="O21" i="33"/>
  <c r="H38" i="70"/>
  <c r="H38" i="47"/>
  <c r="H39" i="11"/>
  <c r="I38" i="64"/>
  <c r="AB28" i="39"/>
  <c r="AG28" i="39" s="1"/>
  <c r="AG26" i="39"/>
  <c r="H38" i="30"/>
  <c r="I38" i="10"/>
  <c r="I38" i="70"/>
  <c r="G28" i="36"/>
  <c r="L28" i="36" s="1"/>
  <c r="J26" i="36"/>
  <c r="L26" i="36"/>
  <c r="I38" i="53"/>
  <c r="J28" i="26"/>
  <c r="O28" i="26" s="1"/>
  <c r="O26" i="26"/>
  <c r="H38" i="27"/>
  <c r="J28" i="6"/>
  <c r="O28" i="6" s="1"/>
  <c r="O26" i="6"/>
  <c r="H14" i="31"/>
  <c r="H40" i="31" s="1"/>
  <c r="J28" i="23"/>
  <c r="O28" i="23" s="1"/>
  <c r="O26" i="23"/>
  <c r="J28" i="57"/>
  <c r="O28" i="57" s="1"/>
  <c r="W14" i="71"/>
  <c r="O26" i="57"/>
  <c r="H38" i="10"/>
  <c r="BA28" i="33"/>
  <c r="BF28" i="33" s="1"/>
  <c r="BF26" i="33"/>
  <c r="I38" i="27"/>
  <c r="G28" i="39"/>
  <c r="L28" i="39" s="1"/>
  <c r="J26" i="39"/>
  <c r="L26" i="39"/>
  <c r="J28" i="43"/>
  <c r="W14" i="54"/>
  <c r="H38" i="64"/>
  <c r="BA28" i="36"/>
  <c r="BF28" i="36" s="1"/>
  <c r="BF26" i="36"/>
  <c r="H38" i="7"/>
  <c r="J28" i="9"/>
  <c r="O28" i="9" s="1"/>
  <c r="O26" i="9"/>
  <c r="H38" i="53"/>
  <c r="H38" i="44"/>
  <c r="J28" i="63"/>
  <c r="O28" i="63" s="1"/>
  <c r="O26" i="63"/>
  <c r="I38" i="7"/>
  <c r="I38" i="67"/>
  <c r="I28" i="51"/>
  <c r="G28" i="45"/>
  <c r="H28" i="68"/>
  <c r="AZ28" i="35"/>
  <c r="I28" i="28"/>
  <c r="G28" i="59"/>
  <c r="H28" i="51"/>
  <c r="I28" i="62"/>
  <c r="AZ28" i="32"/>
  <c r="H28" i="65"/>
  <c r="AY28" i="32"/>
  <c r="H28" i="59"/>
  <c r="AY28" i="35"/>
  <c r="AZ28" i="38"/>
  <c r="I28" i="25"/>
  <c r="I28" i="5"/>
  <c r="H28" i="62"/>
  <c r="H28" i="45"/>
  <c r="I28" i="65"/>
  <c r="I28" i="68"/>
  <c r="I28" i="8"/>
  <c r="BA28" i="39"/>
  <c r="BF28" i="39" s="1"/>
  <c r="BF26" i="39"/>
  <c r="J28" i="60"/>
  <c r="O28" i="60" s="1"/>
  <c r="O26" i="60"/>
  <c r="H38" i="67"/>
  <c r="G28" i="33"/>
  <c r="L28" i="33" s="1"/>
  <c r="J26" i="33"/>
  <c r="L26" i="33"/>
  <c r="J28" i="29"/>
  <c r="O28" i="29" s="1"/>
  <c r="O26" i="29"/>
  <c r="I38" i="47"/>
  <c r="I38" i="61"/>
  <c r="J28" i="66"/>
  <c r="O28" i="66" s="1"/>
  <c r="AJ14" i="71"/>
  <c r="AJ40" i="71" s="1"/>
  <c r="O26" i="66"/>
  <c r="L26" i="75" l="1"/>
  <c r="J26" i="75"/>
  <c r="H28" i="48"/>
  <c r="J24" i="30"/>
  <c r="J30" i="30" s="1"/>
  <c r="G30" i="30"/>
  <c r="J24" i="61"/>
  <c r="J30" i="61" s="1"/>
  <c r="G30" i="61"/>
  <c r="AX38" i="37"/>
  <c r="BC38" i="37" s="1"/>
  <c r="BC36" i="37"/>
  <c r="BA36" i="37"/>
  <c r="G38" i="27"/>
  <c r="J36" i="27"/>
  <c r="J38" i="27" s="1"/>
  <c r="G38" i="7"/>
  <c r="J36" i="7"/>
  <c r="J38" i="7" s="1"/>
  <c r="AB36" i="40"/>
  <c r="G36" i="40"/>
  <c r="Y38" i="40"/>
  <c r="AD38" i="40" s="1"/>
  <c r="AD36" i="40"/>
  <c r="H14" i="71"/>
  <c r="H40" i="71" s="1"/>
  <c r="W40" i="71"/>
  <c r="J36" i="10"/>
  <c r="J38" i="10" s="1"/>
  <c r="G38" i="10"/>
  <c r="J36" i="50"/>
  <c r="G38" i="50"/>
  <c r="J28" i="36"/>
  <c r="O28" i="36" s="1"/>
  <c r="O26" i="36"/>
  <c r="H38" i="3"/>
  <c r="J36" i="61"/>
  <c r="J38" i="61" s="1"/>
  <c r="G38" i="61"/>
  <c r="I38" i="50"/>
  <c r="N36" i="50"/>
  <c r="I43" i="26"/>
  <c r="I36" i="34"/>
  <c r="AA38" i="34"/>
  <c r="AF36" i="34"/>
  <c r="H28" i="42"/>
  <c r="G30" i="70"/>
  <c r="J24" i="70"/>
  <c r="J30" i="70" s="1"/>
  <c r="G30" i="67"/>
  <c r="J24" i="67"/>
  <c r="J30" i="67" s="1"/>
  <c r="J36" i="70"/>
  <c r="J38" i="70" s="1"/>
  <c r="G38" i="70"/>
  <c r="I36" i="37"/>
  <c r="AA38" i="37"/>
  <c r="AF38" i="37" s="1"/>
  <c r="AF36" i="37"/>
  <c r="G38" i="58"/>
  <c r="J36" i="58"/>
  <c r="AY38" i="34"/>
  <c r="BD36" i="34"/>
  <c r="G43" i="9"/>
  <c r="AZ43" i="36"/>
  <c r="J25" i="25"/>
  <c r="J25" i="65"/>
  <c r="G28" i="65"/>
  <c r="J28" i="39"/>
  <c r="O28" i="39" s="1"/>
  <c r="O26" i="39"/>
  <c r="I38" i="3"/>
  <c r="G38" i="64"/>
  <c r="J36" i="64"/>
  <c r="J38" i="64" s="1"/>
  <c r="I36" i="40"/>
  <c r="AA38" i="40"/>
  <c r="AF36" i="40"/>
  <c r="H40" i="11"/>
  <c r="H38" i="50"/>
  <c r="M36" i="50"/>
  <c r="I43" i="46"/>
  <c r="AY38" i="37"/>
  <c r="BD36" i="37"/>
  <c r="G28" i="51"/>
  <c r="J25" i="51"/>
  <c r="I28" i="22"/>
  <c r="G36" i="34"/>
  <c r="AB36" i="34"/>
  <c r="Y38" i="34"/>
  <c r="AD38" i="34" s="1"/>
  <c r="AD36" i="34"/>
  <c r="Z38" i="34"/>
  <c r="AE36" i="34"/>
  <c r="H36" i="34"/>
  <c r="G38" i="3"/>
  <c r="J36" i="3"/>
  <c r="AB36" i="37"/>
  <c r="Y38" i="37"/>
  <c r="AD38" i="37" s="1"/>
  <c r="G36" i="37"/>
  <c r="AD36" i="37"/>
  <c r="G38" i="30"/>
  <c r="J36" i="30"/>
  <c r="J38" i="30" s="1"/>
  <c r="AE36" i="40"/>
  <c r="H36" i="40"/>
  <c r="Z38" i="40"/>
  <c r="H13" i="72"/>
  <c r="AZ43" i="39"/>
  <c r="H43" i="46"/>
  <c r="I43" i="52"/>
  <c r="BA36" i="40"/>
  <c r="AX38" i="40"/>
  <c r="BC38" i="40" s="1"/>
  <c r="BC36" i="40"/>
  <c r="I28" i="42"/>
  <c r="AZ38" i="40"/>
  <c r="BE38" i="40" s="1"/>
  <c r="BE36" i="40"/>
  <c r="G28" i="28"/>
  <c r="J25" i="28"/>
  <c r="AZ38" i="34"/>
  <c r="BE38" i="34" s="1"/>
  <c r="BE36" i="34"/>
  <c r="H43" i="69"/>
  <c r="J28" i="33"/>
  <c r="O28" i="33" s="1"/>
  <c r="H14" i="41"/>
  <c r="H40" i="41" s="1"/>
  <c r="O26" i="33"/>
  <c r="G28" i="25"/>
  <c r="BA25" i="35"/>
  <c r="BA28" i="35" s="1"/>
  <c r="AX28" i="35"/>
  <c r="J24" i="53"/>
  <c r="J30" i="53" s="1"/>
  <c r="G30" i="53"/>
  <c r="BA36" i="34"/>
  <c r="AX38" i="34"/>
  <c r="BC38" i="34" s="1"/>
  <c r="BC36" i="34"/>
  <c r="J36" i="67"/>
  <c r="G38" i="67"/>
  <c r="H43" i="63"/>
  <c r="H43" i="26"/>
  <c r="I43" i="60"/>
  <c r="G28" i="68"/>
  <c r="J25" i="68"/>
  <c r="J28" i="68" s="1"/>
  <c r="I28" i="48"/>
  <c r="BA24" i="37"/>
  <c r="BA30" i="37" s="1"/>
  <c r="AX30" i="37"/>
  <c r="J24" i="47"/>
  <c r="J30" i="47" s="1"/>
  <c r="G30" i="47"/>
  <c r="AZ38" i="37"/>
  <c r="BE38" i="37" s="1"/>
  <c r="BE36" i="37"/>
  <c r="H14" i="54"/>
  <c r="H40" i="54" s="1"/>
  <c r="W40" i="54"/>
  <c r="H36" i="37"/>
  <c r="Z38" i="37"/>
  <c r="AE36" i="37"/>
  <c r="G38" i="47"/>
  <c r="J36" i="47"/>
  <c r="J38" i="47" s="1"/>
  <c r="I43" i="29"/>
  <c r="AZ43" i="33"/>
  <c r="I43" i="63"/>
  <c r="I43" i="69"/>
  <c r="J28" i="75"/>
  <c r="O28" i="75" s="1"/>
  <c r="O26" i="75"/>
  <c r="I28" i="56"/>
  <c r="I25" i="38"/>
  <c r="I28" i="38" s="1"/>
  <c r="AA28" i="38"/>
  <c r="I25" i="35"/>
  <c r="I28" i="35" s="1"/>
  <c r="AA28" i="35"/>
  <c r="BA24" i="34"/>
  <c r="BA30" i="34" s="1"/>
  <c r="AX30" i="34"/>
  <c r="G38" i="24"/>
  <c r="J36" i="24"/>
  <c r="G38" i="53"/>
  <c r="J36" i="53"/>
  <c r="G38" i="44"/>
  <c r="J36" i="44"/>
  <c r="AY38" i="40"/>
  <c r="BD36" i="40"/>
  <c r="H36" i="76" l="1"/>
  <c r="H38" i="76" s="1"/>
  <c r="M36" i="76"/>
  <c r="J40" i="69"/>
  <c r="J43" i="69" s="1"/>
  <c r="G43" i="69"/>
  <c r="Y30" i="37"/>
  <c r="AD30" i="37" s="1"/>
  <c r="G24" i="37"/>
  <c r="AB24" i="37"/>
  <c r="AD24" i="37"/>
  <c r="AY43" i="33"/>
  <c r="BD43" i="33" s="1"/>
  <c r="BD40" i="33"/>
  <c r="G43" i="66"/>
  <c r="J40" i="66"/>
  <c r="H43" i="53"/>
  <c r="H45" i="53" s="1"/>
  <c r="J38" i="53"/>
  <c r="I43" i="64"/>
  <c r="I45" i="64" s="1"/>
  <c r="I37" i="6"/>
  <c r="J24" i="27"/>
  <c r="L24" i="27"/>
  <c r="G30" i="27"/>
  <c r="L30" i="27" s="1"/>
  <c r="G43" i="26"/>
  <c r="J40" i="26"/>
  <c r="J43" i="26" s="1"/>
  <c r="M25" i="8"/>
  <c r="H28" i="8"/>
  <c r="BF36" i="40"/>
  <c r="BA38" i="40"/>
  <c r="AB38" i="37"/>
  <c r="AG36" i="37"/>
  <c r="J17" i="46"/>
  <c r="J23" i="46" s="1"/>
  <c r="G23" i="46"/>
  <c r="AE38" i="34"/>
  <c r="H43" i="44"/>
  <c r="H45" i="44" s="1"/>
  <c r="AA43" i="36"/>
  <c r="I40" i="36"/>
  <c r="I43" i="36" s="1"/>
  <c r="AY37" i="36"/>
  <c r="BA17" i="33"/>
  <c r="AX23" i="33"/>
  <c r="BC23" i="33" s="1"/>
  <c r="BC17" i="33"/>
  <c r="N38" i="50"/>
  <c r="I37" i="23"/>
  <c r="G23" i="69"/>
  <c r="J17" i="69"/>
  <c r="J23" i="69" s="1"/>
  <c r="H25" i="35"/>
  <c r="Z28" i="35"/>
  <c r="AE25" i="35"/>
  <c r="J24" i="7"/>
  <c r="G30" i="7"/>
  <c r="L30" i="7" s="1"/>
  <c r="L24" i="7"/>
  <c r="AX28" i="38"/>
  <c r="BC28" i="38" s="1"/>
  <c r="BA25" i="38"/>
  <c r="BC25" i="38"/>
  <c r="I40" i="39"/>
  <c r="I43" i="39" s="1"/>
  <c r="AA43" i="39"/>
  <c r="H37" i="69"/>
  <c r="H50" i="69" s="1"/>
  <c r="J24" i="58"/>
  <c r="J30" i="58" s="1"/>
  <c r="G30" i="58"/>
  <c r="AE38" i="37"/>
  <c r="J40" i="63"/>
  <c r="J43" i="63" s="1"/>
  <c r="G43" i="63"/>
  <c r="AB17" i="39"/>
  <c r="Y23" i="39"/>
  <c r="AD23" i="39" s="1"/>
  <c r="AD17" i="39"/>
  <c r="I43" i="7"/>
  <c r="I45" i="7" s="1"/>
  <c r="G23" i="52"/>
  <c r="J17" i="52"/>
  <c r="J23" i="52" s="1"/>
  <c r="I43" i="23"/>
  <c r="H43" i="70"/>
  <c r="H45" i="70" s="1"/>
  <c r="I43" i="67"/>
  <c r="I45" i="67" s="1"/>
  <c r="AF38" i="40"/>
  <c r="H28" i="25"/>
  <c r="M25" i="25"/>
  <c r="I34" i="62"/>
  <c r="I41" i="62" s="1"/>
  <c r="BA40" i="36"/>
  <c r="AX43" i="36"/>
  <c r="H34" i="62"/>
  <c r="H41" i="62" s="1"/>
  <c r="H38" i="37"/>
  <c r="M36" i="37"/>
  <c r="H43" i="47"/>
  <c r="H45" i="47" s="1"/>
  <c r="J17" i="26"/>
  <c r="G23" i="26"/>
  <c r="L23" i="26" s="1"/>
  <c r="L17" i="26"/>
  <c r="J28" i="25"/>
  <c r="O25" i="25"/>
  <c r="J40" i="9"/>
  <c r="H43" i="9"/>
  <c r="M43" i="9" s="1"/>
  <c r="M40" i="9"/>
  <c r="BA17" i="36"/>
  <c r="BC17" i="36"/>
  <c r="AX23" i="36"/>
  <c r="BC23" i="36" s="1"/>
  <c r="J28" i="51"/>
  <c r="H40" i="39"/>
  <c r="Z43" i="39"/>
  <c r="AE43" i="39" s="1"/>
  <c r="AE40" i="39"/>
  <c r="I38" i="40"/>
  <c r="N36" i="40"/>
  <c r="I36" i="76"/>
  <c r="G30" i="24"/>
  <c r="J24" i="24"/>
  <c r="J30" i="24" s="1"/>
  <c r="G43" i="52"/>
  <c r="J40" i="52"/>
  <c r="M25" i="28"/>
  <c r="H28" i="28"/>
  <c r="AF38" i="34"/>
  <c r="I43" i="6"/>
  <c r="N43" i="6" s="1"/>
  <c r="N40" i="6"/>
  <c r="H43" i="67"/>
  <c r="H45" i="67" s="1"/>
  <c r="J38" i="50"/>
  <c r="O36" i="50"/>
  <c r="G24" i="40"/>
  <c r="AB24" i="40"/>
  <c r="AD24" i="40"/>
  <c r="Y30" i="40"/>
  <c r="AD30" i="40" s="1"/>
  <c r="I37" i="63"/>
  <c r="I50" i="63" s="1"/>
  <c r="J40" i="6"/>
  <c r="G43" i="6"/>
  <c r="AZ34" i="38"/>
  <c r="AZ41" i="38" s="1"/>
  <c r="G40" i="36"/>
  <c r="G43" i="36" s="1"/>
  <c r="Y43" i="36"/>
  <c r="BD38" i="40"/>
  <c r="H34" i="68"/>
  <c r="H41" i="68" s="1"/>
  <c r="I37" i="69"/>
  <c r="I50" i="69" s="1"/>
  <c r="Y23" i="36"/>
  <c r="AD23" i="36" s="1"/>
  <c r="AD17" i="36"/>
  <c r="AB17" i="36"/>
  <c r="G17" i="36"/>
  <c r="J38" i="24"/>
  <c r="I43" i="10"/>
  <c r="I45" i="10" s="1"/>
  <c r="H43" i="52"/>
  <c r="M43" i="52" s="1"/>
  <c r="M40" i="52"/>
  <c r="G43" i="60"/>
  <c r="J40" i="60"/>
  <c r="AG36" i="34"/>
  <c r="AB38" i="34"/>
  <c r="AB25" i="38"/>
  <c r="G25" i="38"/>
  <c r="Y28" i="38"/>
  <c r="AD28" i="38" s="1"/>
  <c r="AD25" i="38"/>
  <c r="I43" i="43"/>
  <c r="H43" i="58"/>
  <c r="H45" i="58" s="1"/>
  <c r="AZ43" i="34"/>
  <c r="AZ45" i="34" s="1"/>
  <c r="H43" i="61"/>
  <c r="H45" i="61" s="1"/>
  <c r="I38" i="37"/>
  <c r="N38" i="37" s="1"/>
  <c r="N36" i="37"/>
  <c r="I37" i="29"/>
  <c r="I50" i="29" s="1"/>
  <c r="N36" i="34"/>
  <c r="I38" i="34"/>
  <c r="I43" i="53"/>
  <c r="I45" i="53" s="1"/>
  <c r="J38" i="44"/>
  <c r="J17" i="66"/>
  <c r="G23" i="66"/>
  <c r="L23" i="66" s="1"/>
  <c r="L17" i="66"/>
  <c r="J24" i="50"/>
  <c r="J30" i="50" s="1"/>
  <c r="G30" i="50"/>
  <c r="AY28" i="38"/>
  <c r="BD25" i="38"/>
  <c r="J25" i="59"/>
  <c r="I28" i="59"/>
  <c r="N25" i="59"/>
  <c r="M40" i="66"/>
  <c r="H43" i="66"/>
  <c r="M43" i="66" s="1"/>
  <c r="G23" i="60"/>
  <c r="L23" i="60" s="1"/>
  <c r="J17" i="60"/>
  <c r="L17" i="60"/>
  <c r="G28" i="48"/>
  <c r="J25" i="48"/>
  <c r="J28" i="48" s="1"/>
  <c r="AX43" i="33"/>
  <c r="BA40" i="33"/>
  <c r="I34" i="68"/>
  <c r="I41" i="68" s="1"/>
  <c r="AE38" i="40"/>
  <c r="L36" i="34"/>
  <c r="J36" i="34"/>
  <c r="G38" i="34"/>
  <c r="L38" i="34" s="1"/>
  <c r="G28" i="8"/>
  <c r="L28" i="8" s="1"/>
  <c r="J25" i="8"/>
  <c r="L25" i="8"/>
  <c r="H37" i="43"/>
  <c r="J28" i="65"/>
  <c r="BD38" i="34"/>
  <c r="AZ37" i="36"/>
  <c r="AZ50" i="36" s="1"/>
  <c r="AX30" i="40"/>
  <c r="BC30" i="40" s="1"/>
  <c r="BC24" i="40"/>
  <c r="BA24" i="40"/>
  <c r="G25" i="35"/>
  <c r="AB25" i="35"/>
  <c r="Y28" i="35"/>
  <c r="AD28" i="35" s="1"/>
  <c r="AD25" i="35"/>
  <c r="G30" i="64"/>
  <c r="L30" i="64" s="1"/>
  <c r="L24" i="64"/>
  <c r="J24" i="64"/>
  <c r="H43" i="29"/>
  <c r="M43" i="29" s="1"/>
  <c r="M40" i="29"/>
  <c r="AZ43" i="40"/>
  <c r="AZ45" i="40" s="1"/>
  <c r="J38" i="67"/>
  <c r="BA38" i="34"/>
  <c r="BF36" i="34"/>
  <c r="J25" i="45"/>
  <c r="I28" i="45"/>
  <c r="N25" i="45"/>
  <c r="H43" i="64"/>
  <c r="H45" i="64" s="1"/>
  <c r="H38" i="40"/>
  <c r="M36" i="40"/>
  <c r="I43" i="66"/>
  <c r="N43" i="66" s="1"/>
  <c r="N40" i="66"/>
  <c r="M38" i="50"/>
  <c r="I34" i="42"/>
  <c r="I41" i="42" s="1"/>
  <c r="J38" i="58"/>
  <c r="AZ43" i="37"/>
  <c r="AZ45" i="37" s="1"/>
  <c r="I43" i="61"/>
  <c r="I45" i="61" s="1"/>
  <c r="J36" i="40"/>
  <c r="G38" i="40"/>
  <c r="L38" i="40" s="1"/>
  <c r="L36" i="40"/>
  <c r="G28" i="22"/>
  <c r="J25" i="22"/>
  <c r="AZ37" i="39"/>
  <c r="AZ50" i="39" s="1"/>
  <c r="G28" i="62"/>
  <c r="L28" i="62" s="1"/>
  <c r="J25" i="62"/>
  <c r="L25" i="62"/>
  <c r="H28" i="5"/>
  <c r="M25" i="5"/>
  <c r="G28" i="5"/>
  <c r="L28" i="5" s="1"/>
  <c r="J25" i="5"/>
  <c r="L25" i="5"/>
  <c r="AB40" i="36"/>
  <c r="H40" i="36"/>
  <c r="Z43" i="36"/>
  <c r="AE43" i="36" s="1"/>
  <c r="AE40" i="36"/>
  <c r="G38" i="37"/>
  <c r="L38" i="37" s="1"/>
  <c r="J36" i="37"/>
  <c r="L36" i="37"/>
  <c r="G36" i="76"/>
  <c r="H38" i="34"/>
  <c r="M36" i="34"/>
  <c r="G30" i="10"/>
  <c r="L30" i="10" s="1"/>
  <c r="L24" i="10"/>
  <c r="J24" i="10"/>
  <c r="BD38" i="37"/>
  <c r="I43" i="44"/>
  <c r="I45" i="44" s="1"/>
  <c r="H37" i="46"/>
  <c r="H50" i="46" s="1"/>
  <c r="H37" i="63"/>
  <c r="H50" i="63" s="1"/>
  <c r="G23" i="63"/>
  <c r="L23" i="63" s="1"/>
  <c r="J17" i="63"/>
  <c r="L17" i="63"/>
  <c r="G40" i="39"/>
  <c r="Y43" i="39"/>
  <c r="AB40" i="39"/>
  <c r="J25" i="42"/>
  <c r="G28" i="42"/>
  <c r="Z28" i="38"/>
  <c r="H25" i="38"/>
  <c r="AE25" i="38"/>
  <c r="H43" i="6"/>
  <c r="M43" i="6" s="1"/>
  <c r="M40" i="6"/>
  <c r="AY43" i="39"/>
  <c r="BD43" i="39" s="1"/>
  <c r="BD40" i="39"/>
  <c r="AZ34" i="35"/>
  <c r="AZ41" i="35" s="1"/>
  <c r="AB38" i="40"/>
  <c r="AG36" i="40"/>
  <c r="BA38" i="37"/>
  <c r="BF36" i="37"/>
  <c r="I43" i="58"/>
  <c r="I45" i="58" s="1"/>
  <c r="AX43" i="39"/>
  <c r="BA40" i="39"/>
  <c r="J24" i="44"/>
  <c r="J30" i="44" s="1"/>
  <c r="G30" i="44"/>
  <c r="H34" i="45"/>
  <c r="H41" i="45" s="1"/>
  <c r="I43" i="9"/>
  <c r="N43" i="9" s="1"/>
  <c r="N40" i="9"/>
  <c r="I43" i="70"/>
  <c r="I45" i="70" s="1"/>
  <c r="AX28" i="32"/>
  <c r="BC28" i="32" s="1"/>
  <c r="BC25" i="32"/>
  <c r="BA25" i="32"/>
  <c r="J40" i="46"/>
  <c r="J43" i="46" s="1"/>
  <c r="G43" i="46"/>
  <c r="H43" i="60"/>
  <c r="M43" i="60" s="1"/>
  <c r="M40" i="60"/>
  <c r="AY43" i="36"/>
  <c r="BD43" i="36" s="1"/>
  <c r="BD40" i="36"/>
  <c r="AZ34" i="32"/>
  <c r="AZ41" i="32" s="1"/>
  <c r="J17" i="29"/>
  <c r="G23" i="29"/>
  <c r="L23" i="29" s="1"/>
  <c r="L17" i="29"/>
  <c r="J28" i="28"/>
  <c r="O25" i="28"/>
  <c r="H39" i="72"/>
  <c r="I37" i="26"/>
  <c r="I50" i="26" s="1"/>
  <c r="J38" i="3"/>
  <c r="G43" i="29"/>
  <c r="J40" i="29"/>
  <c r="H14" i="72"/>
  <c r="AZ37" i="33"/>
  <c r="AZ50" i="33" s="1"/>
  <c r="I42" i="42" l="1"/>
  <c r="I55" i="42" s="1"/>
  <c r="H43" i="57"/>
  <c r="M43" i="57" s="1"/>
  <c r="M40" i="57"/>
  <c r="G43" i="64"/>
  <c r="G45" i="64" s="1"/>
  <c r="J41" i="64"/>
  <c r="J43" i="64" s="1"/>
  <c r="J45" i="64" s="1"/>
  <c r="BA43" i="39"/>
  <c r="BF43" i="39" s="1"/>
  <c r="BF40" i="39"/>
  <c r="H40" i="72"/>
  <c r="Y14" i="38"/>
  <c r="G8" i="38"/>
  <c r="AB8" i="38"/>
  <c r="AD8" i="38"/>
  <c r="J34" i="60"/>
  <c r="G37" i="60"/>
  <c r="L34" i="60"/>
  <c r="BD34" i="33"/>
  <c r="AY37" i="33"/>
  <c r="AE28" i="38"/>
  <c r="AX34" i="35"/>
  <c r="AX41" i="35" s="1"/>
  <c r="BA31" i="35"/>
  <c r="G8" i="40"/>
  <c r="Y14" i="40"/>
  <c r="AB8" i="40"/>
  <c r="AD8" i="40"/>
  <c r="H43" i="50"/>
  <c r="M41" i="50"/>
  <c r="J40" i="36"/>
  <c r="M40" i="36"/>
  <c r="H43" i="36"/>
  <c r="M43" i="36" s="1"/>
  <c r="M28" i="5"/>
  <c r="J41" i="3"/>
  <c r="G43" i="3"/>
  <c r="G45" i="3" s="1"/>
  <c r="G34" i="56"/>
  <c r="J31" i="56"/>
  <c r="AE31" i="35"/>
  <c r="Z34" i="35"/>
  <c r="AE34" i="35" s="1"/>
  <c r="H31" i="35"/>
  <c r="J8" i="46"/>
  <c r="J14" i="46" s="1"/>
  <c r="J30" i="46" s="1"/>
  <c r="G14" i="46"/>
  <c r="G30" i="46" s="1"/>
  <c r="N28" i="45"/>
  <c r="G28" i="35"/>
  <c r="L28" i="35" s="1"/>
  <c r="L25" i="35"/>
  <c r="J25" i="35"/>
  <c r="O17" i="60"/>
  <c r="J23" i="60"/>
  <c r="O23" i="60" s="1"/>
  <c r="G43" i="53"/>
  <c r="G45" i="53" s="1"/>
  <c r="J41" i="53"/>
  <c r="AB34" i="36"/>
  <c r="Y37" i="36"/>
  <c r="G34" i="36"/>
  <c r="AD34" i="36"/>
  <c r="H43" i="23"/>
  <c r="M43" i="23" s="1"/>
  <c r="M40" i="23"/>
  <c r="L17" i="6"/>
  <c r="J17" i="6"/>
  <c r="G23" i="6"/>
  <c r="L23" i="6" s="1"/>
  <c r="G8" i="33"/>
  <c r="Y14" i="33"/>
  <c r="AB8" i="33"/>
  <c r="AD8" i="33"/>
  <c r="AG38" i="34"/>
  <c r="AX14" i="37"/>
  <c r="AX32" i="37" s="1"/>
  <c r="BA8" i="37"/>
  <c r="BA14" i="37" s="1"/>
  <c r="BA32" i="37" s="1"/>
  <c r="AB23" i="36"/>
  <c r="AG23" i="36" s="1"/>
  <c r="AG17" i="36"/>
  <c r="BA8" i="32"/>
  <c r="AX14" i="32"/>
  <c r="BC8" i="32"/>
  <c r="J43" i="6"/>
  <c r="O43" i="6" s="1"/>
  <c r="O40" i="6"/>
  <c r="AB30" i="40"/>
  <c r="AG30" i="40" s="1"/>
  <c r="AG24" i="40"/>
  <c r="I43" i="57"/>
  <c r="N43" i="57" s="1"/>
  <c r="N40" i="57"/>
  <c r="M28" i="28"/>
  <c r="H37" i="2"/>
  <c r="M34" i="2"/>
  <c r="G23" i="43"/>
  <c r="J17" i="43"/>
  <c r="J23" i="43" s="1"/>
  <c r="J41" i="70"/>
  <c r="J43" i="70" s="1"/>
  <c r="J45" i="70" s="1"/>
  <c r="G43" i="70"/>
  <c r="G45" i="70" s="1"/>
  <c r="H28" i="22"/>
  <c r="M25" i="22"/>
  <c r="J34" i="69"/>
  <c r="J37" i="69" s="1"/>
  <c r="J50" i="69" s="1"/>
  <c r="G37" i="69"/>
  <c r="G50" i="69" s="1"/>
  <c r="AB8" i="37"/>
  <c r="Y14" i="37"/>
  <c r="G8" i="37"/>
  <c r="AD8" i="37"/>
  <c r="H34" i="51"/>
  <c r="M31" i="51"/>
  <c r="Y43" i="33"/>
  <c r="AB40" i="33"/>
  <c r="G40" i="33"/>
  <c r="J31" i="5"/>
  <c r="G34" i="5"/>
  <c r="G41" i="5" s="1"/>
  <c r="H46" i="70"/>
  <c r="H59" i="70" s="1"/>
  <c r="I46" i="7"/>
  <c r="I59" i="7" s="1"/>
  <c r="H28" i="35"/>
  <c r="M25" i="35"/>
  <c r="AY50" i="36"/>
  <c r="I34" i="51"/>
  <c r="N31" i="51"/>
  <c r="AG38" i="37"/>
  <c r="J40" i="57"/>
  <c r="G43" i="57"/>
  <c r="AX37" i="36"/>
  <c r="AX50" i="36" s="1"/>
  <c r="BA34" i="36"/>
  <c r="BA37" i="36" s="1"/>
  <c r="AX34" i="32"/>
  <c r="AX41" i="32" s="1"/>
  <c r="BA31" i="32"/>
  <c r="N34" i="43"/>
  <c r="I37" i="43"/>
  <c r="G30" i="37"/>
  <c r="L30" i="37" s="1"/>
  <c r="J24" i="37"/>
  <c r="L24" i="37"/>
  <c r="M38" i="76"/>
  <c r="G14" i="52"/>
  <c r="G30" i="52" s="1"/>
  <c r="J8" i="52"/>
  <c r="O28" i="28"/>
  <c r="H43" i="43"/>
  <c r="M43" i="43" s="1"/>
  <c r="M40" i="43"/>
  <c r="O40" i="29"/>
  <c r="J43" i="29"/>
  <c r="O43" i="29" s="1"/>
  <c r="J8" i="58"/>
  <c r="G14" i="58"/>
  <c r="G32" i="58" s="1"/>
  <c r="AZ42" i="32"/>
  <c r="AZ55" i="32" s="1"/>
  <c r="J8" i="44"/>
  <c r="G14" i="44"/>
  <c r="G32" i="44" s="1"/>
  <c r="J31" i="25"/>
  <c r="G34" i="25"/>
  <c r="G41" i="25" s="1"/>
  <c r="J41" i="44"/>
  <c r="G43" i="44"/>
  <c r="G45" i="44" s="1"/>
  <c r="N34" i="46"/>
  <c r="I37" i="46"/>
  <c r="AZ42" i="35"/>
  <c r="AZ55" i="35" s="1"/>
  <c r="AG40" i="39"/>
  <c r="AB43" i="39"/>
  <c r="AG43" i="39" s="1"/>
  <c r="AB43" i="36"/>
  <c r="AG43" i="36" s="1"/>
  <c r="AG40" i="36"/>
  <c r="J34" i="49"/>
  <c r="G37" i="49"/>
  <c r="J28" i="45"/>
  <c r="O25" i="45"/>
  <c r="H41" i="34"/>
  <c r="Z43" i="34"/>
  <c r="AE41" i="34"/>
  <c r="BF38" i="34"/>
  <c r="I34" i="8"/>
  <c r="N31" i="8"/>
  <c r="BA17" i="39"/>
  <c r="AX23" i="39"/>
  <c r="BC23" i="39" s="1"/>
  <c r="BC17" i="39"/>
  <c r="J40" i="2"/>
  <c r="G43" i="2"/>
  <c r="G40" i="75"/>
  <c r="M31" i="1"/>
  <c r="H34" i="1"/>
  <c r="M34" i="1" s="1"/>
  <c r="H43" i="30"/>
  <c r="M41" i="30"/>
  <c r="J34" i="23"/>
  <c r="G37" i="23"/>
  <c r="L34" i="23"/>
  <c r="H46" i="61"/>
  <c r="H59" i="61" s="1"/>
  <c r="J8" i="43"/>
  <c r="G14" i="43"/>
  <c r="G30" i="43" s="1"/>
  <c r="G14" i="24"/>
  <c r="L8" i="24"/>
  <c r="J8" i="24"/>
  <c r="J40" i="43"/>
  <c r="G43" i="43"/>
  <c r="H42" i="68"/>
  <c r="H55" i="68" s="1"/>
  <c r="J41" i="24"/>
  <c r="G43" i="24"/>
  <c r="G45" i="24" s="1"/>
  <c r="AY34" i="38"/>
  <c r="BD34" i="38" s="1"/>
  <c r="BD31" i="38"/>
  <c r="J24" i="40"/>
  <c r="G30" i="40"/>
  <c r="L30" i="40" s="1"/>
  <c r="L24" i="40"/>
  <c r="O28" i="25"/>
  <c r="N31" i="28"/>
  <c r="I34" i="28"/>
  <c r="H37" i="26"/>
  <c r="M34" i="26"/>
  <c r="J8" i="61"/>
  <c r="J14" i="61" s="1"/>
  <c r="J32" i="61" s="1"/>
  <c r="G14" i="61"/>
  <c r="G32" i="61" s="1"/>
  <c r="H43" i="2"/>
  <c r="M43" i="2" s="1"/>
  <c r="M40" i="2"/>
  <c r="J31" i="65"/>
  <c r="G34" i="65"/>
  <c r="G41" i="65" s="1"/>
  <c r="BF25" i="38"/>
  <c r="BA28" i="38"/>
  <c r="J34" i="66"/>
  <c r="G37" i="66"/>
  <c r="G50" i="66" s="1"/>
  <c r="H40" i="33"/>
  <c r="H40" i="75" s="1"/>
  <c r="Z43" i="33"/>
  <c r="AE43" i="33" s="1"/>
  <c r="AE40" i="33"/>
  <c r="H34" i="56"/>
  <c r="M34" i="56" s="1"/>
  <c r="M31" i="56"/>
  <c r="J30" i="27"/>
  <c r="O30" i="27" s="1"/>
  <c r="O24" i="27"/>
  <c r="I46" i="64"/>
  <c r="I59" i="64" s="1"/>
  <c r="I51" i="26"/>
  <c r="I64" i="26" s="1"/>
  <c r="BF25" i="32"/>
  <c r="BA28" i="32"/>
  <c r="H37" i="60"/>
  <c r="M34" i="60"/>
  <c r="BA8" i="40"/>
  <c r="BC8" i="40"/>
  <c r="AX14" i="40"/>
  <c r="M38" i="34"/>
  <c r="M31" i="5"/>
  <c r="H34" i="5"/>
  <c r="M34" i="5" s="1"/>
  <c r="J8" i="67"/>
  <c r="G14" i="67"/>
  <c r="G32" i="67" s="1"/>
  <c r="J41" i="67"/>
  <c r="G43" i="67"/>
  <c r="G45" i="67" s="1"/>
  <c r="AY43" i="40"/>
  <c r="BD41" i="40"/>
  <c r="BA8" i="39"/>
  <c r="AX14" i="39"/>
  <c r="BC8" i="39"/>
  <c r="BA34" i="33"/>
  <c r="AX37" i="33"/>
  <c r="BC34" i="33"/>
  <c r="M34" i="6"/>
  <c r="H37" i="6"/>
  <c r="BD41" i="37"/>
  <c r="AY43" i="37"/>
  <c r="BF24" i="40"/>
  <c r="BA30" i="40"/>
  <c r="BF30" i="40" s="1"/>
  <c r="AZ51" i="36"/>
  <c r="AZ64" i="36" s="1"/>
  <c r="I43" i="30"/>
  <c r="N41" i="30"/>
  <c r="J8" i="6"/>
  <c r="G14" i="6"/>
  <c r="L8" i="6"/>
  <c r="H34" i="36"/>
  <c r="Z37" i="36"/>
  <c r="AE34" i="36"/>
  <c r="J34" i="2"/>
  <c r="G37" i="2"/>
  <c r="L34" i="2"/>
  <c r="J43" i="60"/>
  <c r="O43" i="60" s="1"/>
  <c r="O40" i="60"/>
  <c r="H34" i="59"/>
  <c r="M31" i="59"/>
  <c r="AX14" i="33"/>
  <c r="BC8" i="33"/>
  <c r="BA8" i="33"/>
  <c r="G24" i="34"/>
  <c r="Y30" i="34"/>
  <c r="AD30" i="34" s="1"/>
  <c r="AB24" i="34"/>
  <c r="AD24" i="34"/>
  <c r="J31" i="59"/>
  <c r="G34" i="59"/>
  <c r="G41" i="59" s="1"/>
  <c r="AF31" i="32"/>
  <c r="AA34" i="32"/>
  <c r="AF34" i="32" s="1"/>
  <c r="I31" i="32"/>
  <c r="N38" i="40"/>
  <c r="BA23" i="36"/>
  <c r="BF23" i="36" s="1"/>
  <c r="BF17" i="36"/>
  <c r="J31" i="8"/>
  <c r="G34" i="8"/>
  <c r="G41" i="8" s="1"/>
  <c r="G37" i="6"/>
  <c r="J34" i="6"/>
  <c r="L34" i="6"/>
  <c r="BF40" i="36"/>
  <c r="BA43" i="36"/>
  <c r="BF43" i="36" s="1"/>
  <c r="M28" i="25"/>
  <c r="I37" i="57"/>
  <c r="N34" i="57"/>
  <c r="Z34" i="32"/>
  <c r="AE34" i="32" s="1"/>
  <c r="AE31" i="32"/>
  <c r="H31" i="32"/>
  <c r="L8" i="25"/>
  <c r="G14" i="25"/>
  <c r="J8" i="25"/>
  <c r="G43" i="61"/>
  <c r="G45" i="61" s="1"/>
  <c r="J41" i="61"/>
  <c r="J43" i="61" s="1"/>
  <c r="J45" i="61" s="1"/>
  <c r="H37" i="57"/>
  <c r="M34" i="57"/>
  <c r="I43" i="27"/>
  <c r="N41" i="27"/>
  <c r="G14" i="23"/>
  <c r="L8" i="23"/>
  <c r="J8" i="23"/>
  <c r="AX43" i="37"/>
  <c r="AX45" i="37" s="1"/>
  <c r="BA41" i="37"/>
  <c r="BF38" i="40"/>
  <c r="J31" i="45"/>
  <c r="G34" i="45"/>
  <c r="G41" i="45" s="1"/>
  <c r="H46" i="53"/>
  <c r="H59" i="53" s="1"/>
  <c r="G14" i="27"/>
  <c r="L8" i="27"/>
  <c r="J8" i="27"/>
  <c r="G28" i="56"/>
  <c r="J25" i="56"/>
  <c r="L25" i="56"/>
  <c r="I46" i="58"/>
  <c r="I59" i="58" s="1"/>
  <c r="J28" i="42"/>
  <c r="J38" i="37"/>
  <c r="O36" i="37"/>
  <c r="H34" i="48"/>
  <c r="M31" i="48"/>
  <c r="H43" i="3"/>
  <c r="H45" i="3" s="1"/>
  <c r="J23" i="29"/>
  <c r="O23" i="29" s="1"/>
  <c r="O17" i="29"/>
  <c r="J8" i="53"/>
  <c r="G14" i="53"/>
  <c r="G32" i="53" s="1"/>
  <c r="G14" i="56"/>
  <c r="J8" i="56"/>
  <c r="L8" i="56"/>
  <c r="H31" i="38"/>
  <c r="AE31" i="38"/>
  <c r="Z34" i="38"/>
  <c r="AE34" i="38" s="1"/>
  <c r="M34" i="52"/>
  <c r="H37" i="52"/>
  <c r="H43" i="49"/>
  <c r="M43" i="49" s="1"/>
  <c r="M40" i="49"/>
  <c r="J40" i="39"/>
  <c r="G43" i="39"/>
  <c r="H51" i="63"/>
  <c r="H64" i="63" s="1"/>
  <c r="N41" i="24"/>
  <c r="I43" i="24"/>
  <c r="J28" i="5"/>
  <c r="O25" i="5"/>
  <c r="J34" i="43"/>
  <c r="G37" i="43"/>
  <c r="G50" i="43" s="1"/>
  <c r="J28" i="22"/>
  <c r="O25" i="22"/>
  <c r="J31" i="22"/>
  <c r="G34" i="22"/>
  <c r="G41" i="22" s="1"/>
  <c r="I46" i="61"/>
  <c r="I59" i="61" s="1"/>
  <c r="I25" i="32"/>
  <c r="I25" i="73" s="1"/>
  <c r="AA28" i="32"/>
  <c r="AF25" i="32"/>
  <c r="I41" i="34"/>
  <c r="AA43" i="34"/>
  <c r="AF41" i="34"/>
  <c r="I37" i="66"/>
  <c r="N34" i="66"/>
  <c r="J28" i="8"/>
  <c r="O25" i="8"/>
  <c r="G37" i="63"/>
  <c r="L34" i="63"/>
  <c r="J34" i="63"/>
  <c r="N28" i="59"/>
  <c r="J8" i="42"/>
  <c r="G14" i="42"/>
  <c r="G21" i="42" s="1"/>
  <c r="J40" i="23"/>
  <c r="G43" i="23"/>
  <c r="AB31" i="32"/>
  <c r="G31" i="32"/>
  <c r="Y34" i="32"/>
  <c r="J8" i="47"/>
  <c r="J14" i="47" s="1"/>
  <c r="J32" i="47" s="1"/>
  <c r="G14" i="47"/>
  <c r="G32" i="47" s="1"/>
  <c r="I43" i="2"/>
  <c r="N43" i="2" s="1"/>
  <c r="N40" i="2"/>
  <c r="I51" i="63"/>
  <c r="I64" i="63" s="1"/>
  <c r="J8" i="45"/>
  <c r="J14" i="45" s="1"/>
  <c r="J21" i="45" s="1"/>
  <c r="G14" i="45"/>
  <c r="G21" i="45" s="1"/>
  <c r="I34" i="36"/>
  <c r="I37" i="36" s="1"/>
  <c r="I50" i="36" s="1"/>
  <c r="I51" i="36" s="1"/>
  <c r="I64" i="36" s="1"/>
  <c r="AA37" i="36"/>
  <c r="AA50" i="36" s="1"/>
  <c r="J8" i="26"/>
  <c r="J14" i="26" s="1"/>
  <c r="G14" i="26"/>
  <c r="G30" i="26" s="1"/>
  <c r="M38" i="37"/>
  <c r="J31" i="51"/>
  <c r="G34" i="51"/>
  <c r="G41" i="51" s="1"/>
  <c r="M34" i="66"/>
  <c r="H37" i="66"/>
  <c r="J41" i="30"/>
  <c r="G43" i="30"/>
  <c r="G45" i="30" s="1"/>
  <c r="G17" i="39"/>
  <c r="G34" i="33"/>
  <c r="AB34" i="33"/>
  <c r="Y37" i="33"/>
  <c r="Y50" i="33" s="1"/>
  <c r="J8" i="48"/>
  <c r="J14" i="48" s="1"/>
  <c r="J21" i="48" s="1"/>
  <c r="G14" i="48"/>
  <c r="G21" i="48" s="1"/>
  <c r="G14" i="9"/>
  <c r="J8" i="9"/>
  <c r="L8" i="9"/>
  <c r="I43" i="50"/>
  <c r="N41" i="50"/>
  <c r="J8" i="3"/>
  <c r="G14" i="3"/>
  <c r="L8" i="3"/>
  <c r="BD41" i="34"/>
  <c r="AY43" i="34"/>
  <c r="I43" i="3"/>
  <c r="I45" i="3" s="1"/>
  <c r="Y28" i="32"/>
  <c r="G25" i="32"/>
  <c r="AD25" i="32"/>
  <c r="AB25" i="32"/>
  <c r="AX43" i="40"/>
  <c r="AX45" i="40" s="1"/>
  <c r="BA41" i="40"/>
  <c r="BC8" i="34"/>
  <c r="AX14" i="34"/>
  <c r="BA8" i="34"/>
  <c r="AZ51" i="39"/>
  <c r="AZ64" i="39" s="1"/>
  <c r="AA37" i="33"/>
  <c r="I34" i="33"/>
  <c r="AF34" i="33"/>
  <c r="H46" i="64"/>
  <c r="H59" i="64" s="1"/>
  <c r="J34" i="52"/>
  <c r="G37" i="52"/>
  <c r="G50" i="52" s="1"/>
  <c r="H34" i="42"/>
  <c r="M31" i="42"/>
  <c r="H34" i="25"/>
  <c r="M34" i="25" s="1"/>
  <c r="M31" i="25"/>
  <c r="Y14" i="36"/>
  <c r="AD8" i="36"/>
  <c r="AB8" i="36"/>
  <c r="G8" i="36"/>
  <c r="G23" i="49"/>
  <c r="J17" i="49"/>
  <c r="J23" i="49" s="1"/>
  <c r="J17" i="23"/>
  <c r="J23" i="23" s="1"/>
  <c r="G23" i="23"/>
  <c r="J31" i="1"/>
  <c r="G34" i="1"/>
  <c r="Y37" i="39"/>
  <c r="AD34" i="39"/>
  <c r="AB34" i="39"/>
  <c r="G34" i="39"/>
  <c r="J17" i="57"/>
  <c r="G23" i="57"/>
  <c r="L23" i="57" s="1"/>
  <c r="L17" i="57"/>
  <c r="J28" i="59"/>
  <c r="O25" i="59"/>
  <c r="J23" i="66"/>
  <c r="O23" i="66" s="1"/>
  <c r="O17" i="66"/>
  <c r="G34" i="62"/>
  <c r="G41" i="62" s="1"/>
  <c r="J31" i="62"/>
  <c r="J34" i="62" s="1"/>
  <c r="AZ46" i="34"/>
  <c r="BE45" i="34"/>
  <c r="AX14" i="36"/>
  <c r="BC8" i="36"/>
  <c r="BA8" i="36"/>
  <c r="H43" i="10"/>
  <c r="M41" i="10"/>
  <c r="Y43" i="34"/>
  <c r="Y45" i="34" s="1"/>
  <c r="AB41" i="34"/>
  <c r="G41" i="34"/>
  <c r="I38" i="76"/>
  <c r="N36" i="76"/>
  <c r="H34" i="28"/>
  <c r="M34" i="28" s="1"/>
  <c r="M31" i="28"/>
  <c r="I42" i="62"/>
  <c r="I55" i="62" s="1"/>
  <c r="H37" i="9"/>
  <c r="M34" i="9"/>
  <c r="G43" i="50"/>
  <c r="G45" i="50" s="1"/>
  <c r="J41" i="50"/>
  <c r="H34" i="65"/>
  <c r="M31" i="65"/>
  <c r="H51" i="69"/>
  <c r="H64" i="69" s="1"/>
  <c r="M28" i="8"/>
  <c r="I50" i="6"/>
  <c r="G23" i="2"/>
  <c r="L23" i="2" s="1"/>
  <c r="J17" i="2"/>
  <c r="L17" i="2"/>
  <c r="I37" i="49"/>
  <c r="N34" i="49"/>
  <c r="J8" i="62"/>
  <c r="G14" i="62"/>
  <c r="L8" i="62"/>
  <c r="I34" i="59"/>
  <c r="N34" i="59" s="1"/>
  <c r="N31" i="59"/>
  <c r="G14" i="50"/>
  <c r="G32" i="50" s="1"/>
  <c r="J8" i="50"/>
  <c r="J14" i="50" s="1"/>
  <c r="J32" i="50" s="1"/>
  <c r="G37" i="29"/>
  <c r="G50" i="29" s="1"/>
  <c r="J34" i="29"/>
  <c r="I46" i="70"/>
  <c r="I59" i="70" s="1"/>
  <c r="H37" i="29"/>
  <c r="M34" i="29"/>
  <c r="I34" i="22"/>
  <c r="N31" i="22"/>
  <c r="AX37" i="39"/>
  <c r="AX50" i="39" s="1"/>
  <c r="BA34" i="39"/>
  <c r="H28" i="56"/>
  <c r="M25" i="56"/>
  <c r="Y23" i="33"/>
  <c r="AD23" i="33" s="1"/>
  <c r="AB17" i="33"/>
  <c r="G17" i="33"/>
  <c r="AD17" i="33"/>
  <c r="N34" i="60"/>
  <c r="I37" i="60"/>
  <c r="J31" i="48"/>
  <c r="G34" i="48"/>
  <c r="G41" i="48" s="1"/>
  <c r="J31" i="68"/>
  <c r="J34" i="68" s="1"/>
  <c r="J41" i="68" s="1"/>
  <c r="G34" i="68"/>
  <c r="G41" i="68" s="1"/>
  <c r="J41" i="47"/>
  <c r="G43" i="47"/>
  <c r="G45" i="47" s="1"/>
  <c r="J8" i="63"/>
  <c r="J14" i="63" s="1"/>
  <c r="G14" i="63"/>
  <c r="G30" i="63" s="1"/>
  <c r="J30" i="64"/>
  <c r="O30" i="64" s="1"/>
  <c r="O24" i="64"/>
  <c r="H34" i="39"/>
  <c r="Z37" i="39"/>
  <c r="AE34" i="39"/>
  <c r="G14" i="30"/>
  <c r="J8" i="30"/>
  <c r="L8" i="30"/>
  <c r="M41" i="24"/>
  <c r="H43" i="24"/>
  <c r="H34" i="8"/>
  <c r="M34" i="8" s="1"/>
  <c r="M31" i="8"/>
  <c r="J8" i="70"/>
  <c r="J14" i="70" s="1"/>
  <c r="J32" i="70" s="1"/>
  <c r="J46" i="70" s="1"/>
  <c r="J59" i="70" s="1"/>
  <c r="G14" i="70"/>
  <c r="G32" i="70" s="1"/>
  <c r="I46" i="53"/>
  <c r="I59" i="53" s="1"/>
  <c r="I51" i="29"/>
  <c r="I64" i="29" s="1"/>
  <c r="M31" i="22"/>
  <c r="H34" i="22"/>
  <c r="M34" i="22" s="1"/>
  <c r="AA34" i="38"/>
  <c r="I31" i="38"/>
  <c r="AF31" i="38"/>
  <c r="J41" i="7"/>
  <c r="G43" i="7"/>
  <c r="G45" i="7" s="1"/>
  <c r="I51" i="69"/>
  <c r="I64" i="69" s="1"/>
  <c r="H46" i="67"/>
  <c r="H59" i="67" s="1"/>
  <c r="G41" i="37"/>
  <c r="Y43" i="37"/>
  <c r="Y45" i="37" s="1"/>
  <c r="AB41" i="37"/>
  <c r="H43" i="39"/>
  <c r="M43" i="39" s="1"/>
  <c r="M40" i="39"/>
  <c r="I37" i="52"/>
  <c r="N34" i="52"/>
  <c r="G34" i="42"/>
  <c r="G41" i="42" s="1"/>
  <c r="J31" i="42"/>
  <c r="G14" i="8"/>
  <c r="L8" i="8"/>
  <c r="J8" i="8"/>
  <c r="I34" i="1"/>
  <c r="N34" i="1" s="1"/>
  <c r="N31" i="1"/>
  <c r="I43" i="49"/>
  <c r="N43" i="49" s="1"/>
  <c r="N40" i="49"/>
  <c r="I46" i="67"/>
  <c r="I59" i="67" s="1"/>
  <c r="J8" i="59"/>
  <c r="L8" i="59"/>
  <c r="G14" i="59"/>
  <c r="AX43" i="34"/>
  <c r="AX45" i="34" s="1"/>
  <c r="BA41" i="34"/>
  <c r="J30" i="7"/>
  <c r="O30" i="7" s="1"/>
  <c r="O24" i="7"/>
  <c r="BA23" i="33"/>
  <c r="BF23" i="33" s="1"/>
  <c r="BF17" i="33"/>
  <c r="J8" i="68"/>
  <c r="J14" i="68" s="1"/>
  <c r="J21" i="68" s="1"/>
  <c r="G14" i="68"/>
  <c r="G21" i="68" s="1"/>
  <c r="AX34" i="38"/>
  <c r="AX41" i="38" s="1"/>
  <c r="BA31" i="38"/>
  <c r="AB41" i="40"/>
  <c r="Y43" i="40"/>
  <c r="Y45" i="40" s="1"/>
  <c r="G41" i="40"/>
  <c r="I34" i="45"/>
  <c r="N34" i="45" s="1"/>
  <c r="N31" i="45"/>
  <c r="AY34" i="35"/>
  <c r="BD31" i="35"/>
  <c r="J43" i="66"/>
  <c r="O43" i="66" s="1"/>
  <c r="O40" i="66"/>
  <c r="H34" i="33"/>
  <c r="H34" i="75" s="1"/>
  <c r="Z37" i="33"/>
  <c r="AE34" i="33"/>
  <c r="J17" i="9"/>
  <c r="L17" i="9"/>
  <c r="G23" i="9"/>
  <c r="L23" i="9" s="1"/>
  <c r="H42" i="45"/>
  <c r="H55" i="45" s="1"/>
  <c r="BF38" i="37"/>
  <c r="G14" i="28"/>
  <c r="J8" i="28"/>
  <c r="L8" i="28"/>
  <c r="AZ51" i="33"/>
  <c r="AZ64" i="33" s="1"/>
  <c r="J24" i="3"/>
  <c r="G30" i="3"/>
  <c r="L30" i="3" s="1"/>
  <c r="L24" i="3"/>
  <c r="Z43" i="40"/>
  <c r="AE41" i="40"/>
  <c r="H41" i="40"/>
  <c r="J34" i="46"/>
  <c r="G37" i="46"/>
  <c r="G50" i="46" s="1"/>
  <c r="G14" i="60"/>
  <c r="G30" i="60" s="1"/>
  <c r="J8" i="60"/>
  <c r="J14" i="60" s="1"/>
  <c r="J30" i="60" s="1"/>
  <c r="I34" i="65"/>
  <c r="N31" i="65"/>
  <c r="Y34" i="35"/>
  <c r="Y41" i="35" s="1"/>
  <c r="G31" i="35"/>
  <c r="AB31" i="35"/>
  <c r="AG38" i="40"/>
  <c r="H51" i="46"/>
  <c r="H64" i="46" s="1"/>
  <c r="H41" i="37"/>
  <c r="Z43" i="37"/>
  <c r="AE41" i="37"/>
  <c r="O24" i="10"/>
  <c r="J30" i="10"/>
  <c r="O30" i="10" s="1"/>
  <c r="J36" i="76"/>
  <c r="G38" i="76"/>
  <c r="L38" i="76" s="1"/>
  <c r="L36" i="76"/>
  <c r="J34" i="57"/>
  <c r="L34" i="57"/>
  <c r="G37" i="57"/>
  <c r="AX14" i="35"/>
  <c r="BA8" i="35"/>
  <c r="BC8" i="35"/>
  <c r="J8" i="66"/>
  <c r="G14" i="66"/>
  <c r="L8" i="66"/>
  <c r="AA43" i="37"/>
  <c r="AA45" i="37" s="1"/>
  <c r="I41" i="37"/>
  <c r="I43" i="37" s="1"/>
  <c r="I45" i="37" s="1"/>
  <c r="AZ46" i="37"/>
  <c r="BE45" i="37"/>
  <c r="L8" i="22"/>
  <c r="J8" i="22"/>
  <c r="G14" i="22"/>
  <c r="I28" i="1"/>
  <c r="N25" i="1"/>
  <c r="J38" i="34"/>
  <c r="O36" i="34"/>
  <c r="I42" i="68"/>
  <c r="I55" i="68" s="1"/>
  <c r="BA43" i="33"/>
  <c r="BF43" i="33" s="1"/>
  <c r="BF40" i="33"/>
  <c r="AX14" i="38"/>
  <c r="BA8" i="38"/>
  <c r="BC8" i="38"/>
  <c r="J41" i="10"/>
  <c r="G43" i="10"/>
  <c r="G45" i="10" s="1"/>
  <c r="BD28" i="38"/>
  <c r="AY41" i="38"/>
  <c r="M34" i="49"/>
  <c r="H37" i="49"/>
  <c r="N38" i="34"/>
  <c r="G31" i="38"/>
  <c r="AB31" i="38"/>
  <c r="Y34" i="38"/>
  <c r="Y41" i="38" s="1"/>
  <c r="J25" i="38"/>
  <c r="G28" i="38"/>
  <c r="L28" i="38" s="1"/>
  <c r="L25" i="38"/>
  <c r="J8" i="5"/>
  <c r="L8" i="5"/>
  <c r="G14" i="5"/>
  <c r="I40" i="33"/>
  <c r="AA43" i="33"/>
  <c r="AF43" i="33" s="1"/>
  <c r="AF40" i="33"/>
  <c r="I46" i="10"/>
  <c r="I59" i="10" s="1"/>
  <c r="J8" i="1"/>
  <c r="L8" i="1"/>
  <c r="G14" i="1"/>
  <c r="AZ42" i="38"/>
  <c r="AZ55" i="38" s="1"/>
  <c r="J8" i="29"/>
  <c r="G14" i="29"/>
  <c r="L8" i="29"/>
  <c r="J43" i="9"/>
  <c r="O43" i="9" s="1"/>
  <c r="O40" i="9"/>
  <c r="H46" i="47"/>
  <c r="H59" i="47" s="1"/>
  <c r="I37" i="9"/>
  <c r="N34" i="9"/>
  <c r="H42" i="62"/>
  <c r="H55" i="62" s="1"/>
  <c r="J8" i="51"/>
  <c r="G14" i="51"/>
  <c r="G21" i="51" s="1"/>
  <c r="G14" i="7"/>
  <c r="L8" i="7"/>
  <c r="J8" i="7"/>
  <c r="AB23" i="39"/>
  <c r="AG23" i="39" s="1"/>
  <c r="AG17" i="39"/>
  <c r="J34" i="9"/>
  <c r="G37" i="9"/>
  <c r="L34" i="9"/>
  <c r="M41" i="27"/>
  <c r="H43" i="27"/>
  <c r="J41" i="58"/>
  <c r="G43" i="58"/>
  <c r="G45" i="58" s="1"/>
  <c r="I50" i="23"/>
  <c r="AA43" i="40"/>
  <c r="AF41" i="40"/>
  <c r="I41" i="40"/>
  <c r="H46" i="44"/>
  <c r="H59" i="44" s="1"/>
  <c r="AY37" i="39"/>
  <c r="BD34" i="39"/>
  <c r="Y14" i="34"/>
  <c r="AB8" i="34"/>
  <c r="G8" i="34"/>
  <c r="G8" i="76" s="1"/>
  <c r="AD8" i="34"/>
  <c r="G14" i="49"/>
  <c r="G30" i="49" s="1"/>
  <c r="J8" i="49"/>
  <c r="J14" i="49" s="1"/>
  <c r="J30" i="49" s="1"/>
  <c r="G14" i="69"/>
  <c r="G30" i="69" s="1"/>
  <c r="J8" i="69"/>
  <c r="J14" i="69" s="1"/>
  <c r="J30" i="69" s="1"/>
  <c r="J31" i="28"/>
  <c r="G34" i="28"/>
  <c r="G41" i="28" s="1"/>
  <c r="I34" i="5"/>
  <c r="N31" i="5"/>
  <c r="G14" i="64"/>
  <c r="G32" i="64" s="1"/>
  <c r="J8" i="64"/>
  <c r="J14" i="64" s="1"/>
  <c r="J32" i="64" s="1"/>
  <c r="J40" i="49"/>
  <c r="G43" i="49"/>
  <c r="J8" i="57"/>
  <c r="G14" i="57"/>
  <c r="L8" i="57"/>
  <c r="G14" i="10"/>
  <c r="J8" i="10"/>
  <c r="L8" i="10"/>
  <c r="L8" i="2"/>
  <c r="J8" i="2"/>
  <c r="G14" i="2"/>
  <c r="M25" i="38"/>
  <c r="H28" i="38"/>
  <c r="O17" i="63"/>
  <c r="J23" i="63"/>
  <c r="O23" i="63" s="1"/>
  <c r="I46" i="44"/>
  <c r="I59" i="44" s="1"/>
  <c r="I34" i="25"/>
  <c r="N31" i="25"/>
  <c r="J28" i="62"/>
  <c r="O25" i="62"/>
  <c r="J38" i="40"/>
  <c r="O36" i="40"/>
  <c r="H37" i="23"/>
  <c r="M34" i="23"/>
  <c r="M38" i="40"/>
  <c r="J8" i="65"/>
  <c r="L8" i="65"/>
  <c r="G14" i="65"/>
  <c r="AZ46" i="40"/>
  <c r="BE45" i="40"/>
  <c r="I43" i="47"/>
  <c r="N41" i="47"/>
  <c r="AB28" i="35"/>
  <c r="AG25" i="35"/>
  <c r="H43" i="7"/>
  <c r="M41" i="7"/>
  <c r="H46" i="58"/>
  <c r="H59" i="58" s="1"/>
  <c r="AB28" i="38"/>
  <c r="AG25" i="38"/>
  <c r="AD8" i="32"/>
  <c r="G8" i="32"/>
  <c r="AB8" i="32"/>
  <c r="Y14" i="32"/>
  <c r="G23" i="36"/>
  <c r="L23" i="36" s="1"/>
  <c r="L17" i="36"/>
  <c r="J17" i="36"/>
  <c r="O38" i="50"/>
  <c r="M25" i="1"/>
  <c r="H28" i="1"/>
  <c r="N31" i="56"/>
  <c r="I34" i="56"/>
  <c r="J43" i="52"/>
  <c r="O43" i="52" s="1"/>
  <c r="O40" i="52"/>
  <c r="I31" i="35"/>
  <c r="I34" i="35" s="1"/>
  <c r="I41" i="35" s="1"/>
  <c r="I42" i="35" s="1"/>
  <c r="I55" i="35" s="1"/>
  <c r="AA34" i="35"/>
  <c r="AA41" i="35" s="1"/>
  <c r="J25" i="1"/>
  <c r="L25" i="1"/>
  <c r="G28" i="1"/>
  <c r="J23" i="26"/>
  <c r="O23" i="26" s="1"/>
  <c r="O17" i="26"/>
  <c r="G37" i="26"/>
  <c r="J34" i="26"/>
  <c r="L34" i="26"/>
  <c r="AE25" i="32"/>
  <c r="Z28" i="32"/>
  <c r="H25" i="32"/>
  <c r="I37" i="2"/>
  <c r="N34" i="2"/>
  <c r="J41" i="27"/>
  <c r="G43" i="27"/>
  <c r="G45" i="27" s="1"/>
  <c r="AA37" i="39"/>
  <c r="I34" i="39"/>
  <c r="AF34" i="39"/>
  <c r="AY34" i="32"/>
  <c r="BD31" i="32"/>
  <c r="AE28" i="35"/>
  <c r="Z41" i="35"/>
  <c r="N31" i="48"/>
  <c r="I34" i="48"/>
  <c r="AB8" i="35"/>
  <c r="G8" i="35"/>
  <c r="Y14" i="35"/>
  <c r="AD8" i="35"/>
  <c r="AB30" i="37"/>
  <c r="AG30" i="37" s="1"/>
  <c r="AG24" i="37"/>
  <c r="G8" i="39"/>
  <c r="G8" i="75" s="1"/>
  <c r="AB8" i="39"/>
  <c r="Y14" i="39"/>
  <c r="AD8" i="39"/>
  <c r="G17" i="75" l="1"/>
  <c r="E23" i="31"/>
  <c r="E28" i="31" s="1"/>
  <c r="G34" i="75"/>
  <c r="G37" i="75" s="1"/>
  <c r="H31" i="73"/>
  <c r="H34" i="73" s="1"/>
  <c r="M34" i="73" s="1"/>
  <c r="H37" i="75"/>
  <c r="M34" i="75"/>
  <c r="L8" i="75"/>
  <c r="J8" i="75"/>
  <c r="G14" i="75"/>
  <c r="G28" i="31"/>
  <c r="J8" i="76"/>
  <c r="G14" i="76"/>
  <c r="L8" i="76"/>
  <c r="J17" i="75"/>
  <c r="L17" i="75"/>
  <c r="G23" i="75"/>
  <c r="L23" i="75" s="1"/>
  <c r="M40" i="75"/>
  <c r="H43" i="75"/>
  <c r="M43" i="75" s="1"/>
  <c r="O40" i="49"/>
  <c r="J43" i="49"/>
  <c r="O43" i="49" s="1"/>
  <c r="J43" i="58"/>
  <c r="J45" i="58" s="1"/>
  <c r="Z23" i="71"/>
  <c r="AB14" i="35"/>
  <c r="AG8" i="35"/>
  <c r="G21" i="65"/>
  <c r="L14" i="65"/>
  <c r="AG8" i="39"/>
  <c r="AB14" i="39"/>
  <c r="BD34" i="32"/>
  <c r="AY41" i="32"/>
  <c r="N37" i="2"/>
  <c r="I50" i="2"/>
  <c r="J37" i="26"/>
  <c r="O34" i="26"/>
  <c r="G41" i="1"/>
  <c r="L28" i="1"/>
  <c r="AA42" i="35"/>
  <c r="AA55" i="35" s="1"/>
  <c r="M43" i="7"/>
  <c r="H45" i="7"/>
  <c r="J14" i="65"/>
  <c r="AG9" i="71"/>
  <c r="O8" i="65"/>
  <c r="J14" i="57"/>
  <c r="O8" i="57"/>
  <c r="W9" i="71"/>
  <c r="O31" i="28"/>
  <c r="J34" i="28"/>
  <c r="G50" i="9"/>
  <c r="L37" i="9"/>
  <c r="J14" i="7"/>
  <c r="O8" i="7"/>
  <c r="J14" i="29"/>
  <c r="O8" i="29"/>
  <c r="BE46" i="37"/>
  <c r="AZ59" i="37"/>
  <c r="G30" i="66"/>
  <c r="L14" i="66"/>
  <c r="J38" i="76"/>
  <c r="O36" i="76"/>
  <c r="J31" i="35"/>
  <c r="G34" i="35"/>
  <c r="G41" i="35" s="1"/>
  <c r="L41" i="35" s="1"/>
  <c r="L30" i="60"/>
  <c r="O34" i="46"/>
  <c r="J37" i="46"/>
  <c r="J23" i="9"/>
  <c r="O23" i="9" s="1"/>
  <c r="O17" i="9"/>
  <c r="AD45" i="40"/>
  <c r="BC45" i="34"/>
  <c r="G21" i="8"/>
  <c r="L14" i="8"/>
  <c r="J41" i="37"/>
  <c r="G43" i="37"/>
  <c r="G45" i="37" s="1"/>
  <c r="L45" i="37" s="1"/>
  <c r="I34" i="38"/>
  <c r="N31" i="38"/>
  <c r="J14" i="30"/>
  <c r="O8" i="30"/>
  <c r="G46" i="50"/>
  <c r="G59" i="50" s="1"/>
  <c r="J14" i="62"/>
  <c r="O8" i="62"/>
  <c r="BA14" i="36"/>
  <c r="BF8" i="36"/>
  <c r="Y50" i="39"/>
  <c r="AD37" i="39"/>
  <c r="AG8" i="36"/>
  <c r="AB14" i="36"/>
  <c r="BA14" i="34"/>
  <c r="BF8" i="34"/>
  <c r="Y41" i="32"/>
  <c r="AD28" i="32"/>
  <c r="N43" i="50"/>
  <c r="I45" i="50"/>
  <c r="J30" i="26"/>
  <c r="O28" i="22"/>
  <c r="J34" i="45"/>
  <c r="O34" i="45" s="1"/>
  <c r="O31" i="45"/>
  <c r="O8" i="23"/>
  <c r="H9" i="31"/>
  <c r="J14" i="23"/>
  <c r="O34" i="2"/>
  <c r="H23" i="11"/>
  <c r="J37" i="2"/>
  <c r="G30" i="6"/>
  <c r="L14" i="6"/>
  <c r="BA14" i="39"/>
  <c r="BF8" i="39"/>
  <c r="J43" i="67"/>
  <c r="J45" i="67" s="1"/>
  <c r="AM23" i="71"/>
  <c r="AM28" i="71" s="1"/>
  <c r="G46" i="67"/>
  <c r="G59" i="67" s="1"/>
  <c r="BA14" i="40"/>
  <c r="BF8" i="40"/>
  <c r="M37" i="26"/>
  <c r="H50" i="26"/>
  <c r="O40" i="43"/>
  <c r="J43" i="43"/>
  <c r="O43" i="43" s="1"/>
  <c r="G51" i="43"/>
  <c r="G64" i="43" s="1"/>
  <c r="O34" i="23"/>
  <c r="J37" i="23"/>
  <c r="H23" i="31"/>
  <c r="H28" i="31" s="1"/>
  <c r="G43" i="75"/>
  <c r="BF17" i="39"/>
  <c r="BA23" i="39"/>
  <c r="BF23" i="39" s="1"/>
  <c r="O34" i="49"/>
  <c r="J37" i="49"/>
  <c r="J43" i="44"/>
  <c r="J45" i="44" s="1"/>
  <c r="Z23" i="54"/>
  <c r="Z9" i="71"/>
  <c r="J14" i="58"/>
  <c r="J32" i="58" s="1"/>
  <c r="J46" i="58" s="1"/>
  <c r="J59" i="58" s="1"/>
  <c r="J14" i="52"/>
  <c r="J30" i="52" s="1"/>
  <c r="AJ9" i="54"/>
  <c r="N34" i="51"/>
  <c r="I41" i="51"/>
  <c r="M28" i="35"/>
  <c r="M34" i="51"/>
  <c r="H41" i="51"/>
  <c r="BF32" i="37"/>
  <c r="J8" i="40"/>
  <c r="G14" i="40"/>
  <c r="L8" i="40"/>
  <c r="AF43" i="40"/>
  <c r="AA45" i="40"/>
  <c r="G14" i="39"/>
  <c r="J8" i="39"/>
  <c r="L8" i="39"/>
  <c r="H25" i="73"/>
  <c r="H28" i="32"/>
  <c r="M25" i="32"/>
  <c r="G50" i="26"/>
  <c r="L37" i="26"/>
  <c r="I57" i="35"/>
  <c r="Y21" i="32"/>
  <c r="AD14" i="32"/>
  <c r="AG28" i="38"/>
  <c r="BE46" i="40"/>
  <c r="AZ59" i="40"/>
  <c r="N34" i="25"/>
  <c r="I41" i="25"/>
  <c r="L14" i="2"/>
  <c r="G30" i="2"/>
  <c r="J46" i="64"/>
  <c r="O32" i="64"/>
  <c r="J37" i="9"/>
  <c r="O34" i="9"/>
  <c r="E9" i="11"/>
  <c r="J14" i="1"/>
  <c r="O8" i="1"/>
  <c r="I40" i="75"/>
  <c r="N40" i="33"/>
  <c r="I43" i="33"/>
  <c r="N43" i="33" s="1"/>
  <c r="AJ9" i="71"/>
  <c r="J14" i="66"/>
  <c r="O8" i="66"/>
  <c r="AD41" i="35"/>
  <c r="J30" i="3"/>
  <c r="O30" i="3" s="1"/>
  <c r="O24" i="3"/>
  <c r="AG41" i="40"/>
  <c r="AB43" i="40"/>
  <c r="G21" i="59"/>
  <c r="L14" i="59"/>
  <c r="AF34" i="38"/>
  <c r="AA41" i="38"/>
  <c r="G32" i="30"/>
  <c r="L14" i="30"/>
  <c r="J42" i="68"/>
  <c r="J55" i="68" s="1"/>
  <c r="I51" i="6"/>
  <c r="N50" i="6"/>
  <c r="L41" i="62"/>
  <c r="J23" i="57"/>
  <c r="O23" i="57" s="1"/>
  <c r="O17" i="57"/>
  <c r="G31" i="73"/>
  <c r="AX32" i="34"/>
  <c r="BC14" i="34"/>
  <c r="AA51" i="36"/>
  <c r="AA64" i="36" s="1"/>
  <c r="N37" i="66"/>
  <c r="I50" i="66"/>
  <c r="M34" i="48"/>
  <c r="H41" i="48"/>
  <c r="N37" i="57"/>
  <c r="I50" i="57"/>
  <c r="J14" i="6"/>
  <c r="O8" i="6"/>
  <c r="AM9" i="71"/>
  <c r="J14" i="67"/>
  <c r="J32" i="67" s="1"/>
  <c r="W9" i="54"/>
  <c r="J14" i="43"/>
  <c r="J30" i="43" s="1"/>
  <c r="G51" i="52"/>
  <c r="G64" i="52" s="1"/>
  <c r="N37" i="43"/>
  <c r="I50" i="43"/>
  <c r="BA50" i="36"/>
  <c r="BF50" i="36" s="1"/>
  <c r="AY51" i="36"/>
  <c r="BD50" i="36"/>
  <c r="G43" i="33"/>
  <c r="J40" i="33"/>
  <c r="BC32" i="37"/>
  <c r="AX46" i="37"/>
  <c r="G37" i="36"/>
  <c r="J34" i="36"/>
  <c r="L34" i="36"/>
  <c r="J43" i="3"/>
  <c r="J45" i="3" s="1"/>
  <c r="K23" i="11"/>
  <c r="AG8" i="38"/>
  <c r="AB14" i="38"/>
  <c r="AE41" i="35"/>
  <c r="Z42" i="35"/>
  <c r="I37" i="39"/>
  <c r="N34" i="39"/>
  <c r="AE28" i="32"/>
  <c r="Z41" i="32"/>
  <c r="AG8" i="32"/>
  <c r="AB14" i="32"/>
  <c r="O38" i="40"/>
  <c r="J14" i="2"/>
  <c r="H9" i="11"/>
  <c r="O8" i="2"/>
  <c r="L32" i="64"/>
  <c r="G46" i="64"/>
  <c r="BD37" i="39"/>
  <c r="AY50" i="39"/>
  <c r="N41" i="40"/>
  <c r="I43" i="40"/>
  <c r="G32" i="7"/>
  <c r="L14" i="7"/>
  <c r="N37" i="9"/>
  <c r="I50" i="9"/>
  <c r="L14" i="5"/>
  <c r="G21" i="5"/>
  <c r="AD41" i="38"/>
  <c r="N45" i="37"/>
  <c r="I46" i="37"/>
  <c r="BF31" i="38"/>
  <c r="BA34" i="38"/>
  <c r="BF34" i="38" s="1"/>
  <c r="G46" i="70"/>
  <c r="G59" i="70" s="1"/>
  <c r="L30" i="63"/>
  <c r="N37" i="60"/>
  <c r="I50" i="60"/>
  <c r="M28" i="56"/>
  <c r="H41" i="56"/>
  <c r="N37" i="49"/>
  <c r="I50" i="49"/>
  <c r="J41" i="34"/>
  <c r="G43" i="34"/>
  <c r="G45" i="34" s="1"/>
  <c r="L45" i="34" s="1"/>
  <c r="AX30" i="36"/>
  <c r="BC14" i="36"/>
  <c r="AD14" i="36"/>
  <c r="Y30" i="36"/>
  <c r="AJ23" i="54"/>
  <c r="AJ28" i="54" s="1"/>
  <c r="AL28" i="54" s="1"/>
  <c r="O34" i="52"/>
  <c r="J37" i="52"/>
  <c r="G42" i="48"/>
  <c r="G55" i="48" s="1"/>
  <c r="J43" i="30"/>
  <c r="O41" i="30"/>
  <c r="I66" i="36"/>
  <c r="I41" i="59"/>
  <c r="O28" i="5"/>
  <c r="H34" i="38"/>
  <c r="M34" i="38" s="1"/>
  <c r="M31" i="38"/>
  <c r="G30" i="23"/>
  <c r="L14" i="23"/>
  <c r="H41" i="25"/>
  <c r="J34" i="59"/>
  <c r="O34" i="59" s="1"/>
  <c r="O31" i="59"/>
  <c r="BA14" i="33"/>
  <c r="BF8" i="33"/>
  <c r="M37" i="60"/>
  <c r="H50" i="60"/>
  <c r="BF28" i="32"/>
  <c r="J34" i="65"/>
  <c r="O31" i="65"/>
  <c r="AG23" i="71"/>
  <c r="AG28" i="71" s="1"/>
  <c r="J30" i="40"/>
  <c r="O30" i="40" s="1"/>
  <c r="O24" i="40"/>
  <c r="M43" i="30"/>
  <c r="H45" i="30"/>
  <c r="O40" i="2"/>
  <c r="J43" i="2"/>
  <c r="O43" i="2" s="1"/>
  <c r="N34" i="8"/>
  <c r="I41" i="8"/>
  <c r="N37" i="46"/>
  <c r="I50" i="46"/>
  <c r="J34" i="25"/>
  <c r="O31" i="25"/>
  <c r="AB43" i="33"/>
  <c r="AG43" i="33" s="1"/>
  <c r="AG40" i="33"/>
  <c r="Y50" i="36"/>
  <c r="AD37" i="36"/>
  <c r="O25" i="35"/>
  <c r="J28" i="35"/>
  <c r="I41" i="45"/>
  <c r="J34" i="56"/>
  <c r="O34" i="56" s="1"/>
  <c r="O31" i="56"/>
  <c r="J8" i="38"/>
  <c r="G14" i="38"/>
  <c r="L8" i="38"/>
  <c r="AD14" i="35"/>
  <c r="Y21" i="35"/>
  <c r="J28" i="1"/>
  <c r="O25" i="1"/>
  <c r="E23" i="11"/>
  <c r="AF37" i="39"/>
  <c r="AA50" i="39"/>
  <c r="J23" i="36"/>
  <c r="O23" i="36" s="1"/>
  <c r="O17" i="36"/>
  <c r="J8" i="32"/>
  <c r="L8" i="32"/>
  <c r="G14" i="32"/>
  <c r="G51" i="69"/>
  <c r="G64" i="69" s="1"/>
  <c r="I51" i="23"/>
  <c r="I64" i="23" s="1"/>
  <c r="AB34" i="38"/>
  <c r="AG34" i="38" s="1"/>
  <c r="AG31" i="38"/>
  <c r="N25" i="73"/>
  <c r="I28" i="73"/>
  <c r="G21" i="22"/>
  <c r="L14" i="22"/>
  <c r="AA46" i="37"/>
  <c r="AF45" i="37"/>
  <c r="BA14" i="35"/>
  <c r="BF8" i="35"/>
  <c r="N34" i="65"/>
  <c r="I41" i="65"/>
  <c r="J14" i="28"/>
  <c r="O8" i="28"/>
  <c r="BC41" i="38"/>
  <c r="J14" i="59"/>
  <c r="O8" i="59"/>
  <c r="I31" i="73"/>
  <c r="N37" i="52"/>
  <c r="I50" i="52"/>
  <c r="J43" i="7"/>
  <c r="O41" i="7"/>
  <c r="AE37" i="39"/>
  <c r="Z50" i="39"/>
  <c r="J30" i="63"/>
  <c r="BA37" i="39"/>
  <c r="BF34" i="39"/>
  <c r="M37" i="29"/>
  <c r="H50" i="29"/>
  <c r="AB43" i="34"/>
  <c r="AG41" i="34"/>
  <c r="O28" i="59"/>
  <c r="O31" i="1"/>
  <c r="J34" i="1"/>
  <c r="O34" i="1" s="1"/>
  <c r="BA43" i="40"/>
  <c r="BF41" i="40"/>
  <c r="M37" i="66"/>
  <c r="H50" i="66"/>
  <c r="G46" i="47"/>
  <c r="G59" i="47" s="1"/>
  <c r="J31" i="32"/>
  <c r="G34" i="32"/>
  <c r="G42" i="42"/>
  <c r="G55" i="42" s="1"/>
  <c r="J34" i="22"/>
  <c r="O34" i="22" s="1"/>
  <c r="O31" i="22"/>
  <c r="J43" i="39"/>
  <c r="O43" i="39" s="1"/>
  <c r="O40" i="39"/>
  <c r="J14" i="27"/>
  <c r="O8" i="27"/>
  <c r="N43" i="30"/>
  <c r="I45" i="30"/>
  <c r="O8" i="24"/>
  <c r="K9" i="31"/>
  <c r="J14" i="24"/>
  <c r="G46" i="44"/>
  <c r="G59" i="44" s="1"/>
  <c r="BA34" i="32"/>
  <c r="BF34" i="32" s="1"/>
  <c r="BF31" i="32"/>
  <c r="J23" i="6"/>
  <c r="O23" i="6" s="1"/>
  <c r="O17" i="6"/>
  <c r="AG34" i="36"/>
  <c r="AB37" i="36"/>
  <c r="H34" i="35"/>
  <c r="M34" i="35" s="1"/>
  <c r="M31" i="35"/>
  <c r="Y21" i="38"/>
  <c r="AD14" i="38"/>
  <c r="J14" i="5"/>
  <c r="O8" i="5"/>
  <c r="J31" i="38"/>
  <c r="G34" i="38"/>
  <c r="G41" i="38" s="1"/>
  <c r="L41" i="38" s="1"/>
  <c r="AY42" i="38"/>
  <c r="BD41" i="38"/>
  <c r="J14" i="22"/>
  <c r="E9" i="31"/>
  <c r="O8" i="22"/>
  <c r="BC14" i="35"/>
  <c r="AX21" i="35"/>
  <c r="AE43" i="37"/>
  <c r="Z45" i="37"/>
  <c r="H43" i="40"/>
  <c r="M41" i="40"/>
  <c r="G21" i="28"/>
  <c r="L14" i="28"/>
  <c r="H37" i="39"/>
  <c r="M34" i="39"/>
  <c r="O31" i="48"/>
  <c r="J34" i="48"/>
  <c r="M34" i="65"/>
  <c r="H41" i="65"/>
  <c r="AD45" i="34"/>
  <c r="I37" i="33"/>
  <c r="N34" i="33"/>
  <c r="BC45" i="40"/>
  <c r="I41" i="76"/>
  <c r="AG31" i="32"/>
  <c r="AB34" i="32"/>
  <c r="AG34" i="32" s="1"/>
  <c r="J14" i="42"/>
  <c r="J21" i="42" s="1"/>
  <c r="T9" i="54"/>
  <c r="T23" i="71"/>
  <c r="J28" i="56"/>
  <c r="O25" i="56"/>
  <c r="N43" i="27"/>
  <c r="I45" i="27"/>
  <c r="J37" i="6"/>
  <c r="O34" i="6"/>
  <c r="I34" i="32"/>
  <c r="N34" i="32" s="1"/>
  <c r="N31" i="32"/>
  <c r="AB30" i="34"/>
  <c r="AG30" i="34" s="1"/>
  <c r="AG24" i="34"/>
  <c r="AX30" i="33"/>
  <c r="BC14" i="33"/>
  <c r="AX50" i="33"/>
  <c r="BC37" i="33"/>
  <c r="M40" i="33"/>
  <c r="H43" i="33"/>
  <c r="M43" i="33" s="1"/>
  <c r="N34" i="28"/>
  <c r="I41" i="28"/>
  <c r="O41" i="24"/>
  <c r="J43" i="24"/>
  <c r="K23" i="31"/>
  <c r="K28" i="31" s="1"/>
  <c r="AE43" i="34"/>
  <c r="Z45" i="34"/>
  <c r="Z9" i="54"/>
  <c r="J14" i="44"/>
  <c r="J32" i="44" s="1"/>
  <c r="J46" i="44" s="1"/>
  <c r="J59" i="44" s="1"/>
  <c r="BC41" i="32"/>
  <c r="O40" i="57"/>
  <c r="J43" i="57"/>
  <c r="O43" i="57" s="1"/>
  <c r="J8" i="37"/>
  <c r="L8" i="37"/>
  <c r="G14" i="37"/>
  <c r="G51" i="46"/>
  <c r="G64" i="46" s="1"/>
  <c r="BA34" i="35"/>
  <c r="BF31" i="35"/>
  <c r="L37" i="60"/>
  <c r="G50" i="60"/>
  <c r="G42" i="51"/>
  <c r="G55" i="51" s="1"/>
  <c r="BF8" i="38"/>
  <c r="BA14" i="38"/>
  <c r="N28" i="1"/>
  <c r="I41" i="1"/>
  <c r="G50" i="57"/>
  <c r="L37" i="57"/>
  <c r="H43" i="37"/>
  <c r="M41" i="37"/>
  <c r="M43" i="24"/>
  <c r="H45" i="24"/>
  <c r="J37" i="29"/>
  <c r="O34" i="29"/>
  <c r="J23" i="2"/>
  <c r="O23" i="2" s="1"/>
  <c r="O17" i="2"/>
  <c r="H41" i="8"/>
  <c r="J34" i="39"/>
  <c r="G37" i="39"/>
  <c r="L34" i="39"/>
  <c r="AF37" i="33"/>
  <c r="AA50" i="33"/>
  <c r="AG25" i="32"/>
  <c r="AB28" i="32"/>
  <c r="I46" i="3"/>
  <c r="I59" i="3" s="1"/>
  <c r="G32" i="3"/>
  <c r="L14" i="3"/>
  <c r="AB37" i="33"/>
  <c r="AG34" i="33"/>
  <c r="G42" i="45"/>
  <c r="G55" i="45" s="1"/>
  <c r="O34" i="63"/>
  <c r="J37" i="63"/>
  <c r="W23" i="54"/>
  <c r="J37" i="43"/>
  <c r="O34" i="43"/>
  <c r="G46" i="53"/>
  <c r="G59" i="53" s="1"/>
  <c r="G41" i="56"/>
  <c r="L28" i="56"/>
  <c r="G32" i="27"/>
  <c r="L14" i="27"/>
  <c r="J14" i="25"/>
  <c r="O8" i="25"/>
  <c r="L37" i="6"/>
  <c r="G50" i="6"/>
  <c r="AE37" i="36"/>
  <c r="Z50" i="36"/>
  <c r="M37" i="6"/>
  <c r="H50" i="6"/>
  <c r="BF34" i="33"/>
  <c r="BA37" i="33"/>
  <c r="L14" i="24"/>
  <c r="G32" i="24"/>
  <c r="H43" i="34"/>
  <c r="M41" i="34"/>
  <c r="O24" i="37"/>
  <c r="J30" i="37"/>
  <c r="O30" i="37" s="1"/>
  <c r="L41" i="5"/>
  <c r="AD14" i="37"/>
  <c r="Y32" i="37"/>
  <c r="J51" i="69"/>
  <c r="J64" i="69" s="1"/>
  <c r="M37" i="2"/>
  <c r="H50" i="2"/>
  <c r="AG8" i="33"/>
  <c r="AB14" i="33"/>
  <c r="H41" i="5"/>
  <c r="J43" i="36"/>
  <c r="O43" i="36" s="1"/>
  <c r="O40" i="36"/>
  <c r="J37" i="60"/>
  <c r="O34" i="60"/>
  <c r="N34" i="56"/>
  <c r="I41" i="56"/>
  <c r="O28" i="62"/>
  <c r="J41" i="62"/>
  <c r="O41" i="62" s="1"/>
  <c r="G14" i="35"/>
  <c r="L8" i="35"/>
  <c r="J8" i="35"/>
  <c r="O41" i="27"/>
  <c r="J43" i="27"/>
  <c r="AG28" i="35"/>
  <c r="O8" i="10"/>
  <c r="J14" i="10"/>
  <c r="Y30" i="39"/>
  <c r="AD14" i="39"/>
  <c r="M37" i="23"/>
  <c r="H50" i="23"/>
  <c r="M28" i="38"/>
  <c r="H41" i="38"/>
  <c r="L14" i="10"/>
  <c r="G32" i="10"/>
  <c r="N34" i="5"/>
  <c r="I41" i="5"/>
  <c r="AG8" i="34"/>
  <c r="AB14" i="34"/>
  <c r="M43" i="27"/>
  <c r="H45" i="27"/>
  <c r="J14" i="51"/>
  <c r="J21" i="51" s="1"/>
  <c r="AG9" i="54"/>
  <c r="G8" i="73"/>
  <c r="BC14" i="38"/>
  <c r="AX21" i="38"/>
  <c r="AE43" i="40"/>
  <c r="Z45" i="40"/>
  <c r="AE37" i="33"/>
  <c r="Z50" i="33"/>
  <c r="BD34" i="35"/>
  <c r="AY41" i="35"/>
  <c r="G42" i="68"/>
  <c r="G55" i="68" s="1"/>
  <c r="J14" i="8"/>
  <c r="O8" i="8"/>
  <c r="J34" i="42"/>
  <c r="O34" i="42" s="1"/>
  <c r="O31" i="42"/>
  <c r="AG41" i="37"/>
  <c r="AB43" i="37"/>
  <c r="L17" i="33"/>
  <c r="G23" i="33"/>
  <c r="L23" i="33" s="1"/>
  <c r="J17" i="33"/>
  <c r="N34" i="22"/>
  <c r="I41" i="22"/>
  <c r="M37" i="9"/>
  <c r="H50" i="9"/>
  <c r="BE46" i="34"/>
  <c r="AZ59" i="34"/>
  <c r="AB37" i="39"/>
  <c r="AG34" i="39"/>
  <c r="M34" i="42"/>
  <c r="H41" i="42"/>
  <c r="BD43" i="34"/>
  <c r="AY45" i="34"/>
  <c r="K9" i="11"/>
  <c r="J14" i="3"/>
  <c r="O8" i="3"/>
  <c r="J14" i="9"/>
  <c r="O8" i="9"/>
  <c r="J34" i="33"/>
  <c r="L34" i="33"/>
  <c r="G37" i="33"/>
  <c r="J34" i="51"/>
  <c r="O31" i="51"/>
  <c r="AG23" i="54"/>
  <c r="AG28" i="54" s="1"/>
  <c r="O40" i="23"/>
  <c r="J43" i="23"/>
  <c r="O43" i="23" s="1"/>
  <c r="AF43" i="34"/>
  <c r="AA45" i="34"/>
  <c r="AF28" i="32"/>
  <c r="AA41" i="32"/>
  <c r="N43" i="24"/>
  <c r="I45" i="24"/>
  <c r="M37" i="52"/>
  <c r="H50" i="52"/>
  <c r="J14" i="56"/>
  <c r="T9" i="71"/>
  <c r="O8" i="56"/>
  <c r="J14" i="53"/>
  <c r="J32" i="53" s="1"/>
  <c r="AM9" i="54"/>
  <c r="H41" i="76"/>
  <c r="O38" i="37"/>
  <c r="BF41" i="37"/>
  <c r="BA43" i="37"/>
  <c r="M37" i="57"/>
  <c r="H50" i="57"/>
  <c r="G21" i="25"/>
  <c r="L14" i="25"/>
  <c r="H34" i="32"/>
  <c r="M34" i="32" s="1"/>
  <c r="M31" i="32"/>
  <c r="L41" i="8"/>
  <c r="G24" i="76"/>
  <c r="G30" i="34"/>
  <c r="L30" i="34" s="1"/>
  <c r="L24" i="34"/>
  <c r="J24" i="34"/>
  <c r="H37" i="36"/>
  <c r="M34" i="36"/>
  <c r="BD43" i="40"/>
  <c r="AY45" i="40"/>
  <c r="BC14" i="40"/>
  <c r="AX32" i="40"/>
  <c r="AJ23" i="71"/>
  <c r="AJ28" i="71" s="1"/>
  <c r="AL28" i="71" s="1"/>
  <c r="J37" i="66"/>
  <c r="O34" i="66"/>
  <c r="G46" i="61"/>
  <c r="G59" i="61" s="1"/>
  <c r="J34" i="5"/>
  <c r="O34" i="5" s="1"/>
  <c r="O31" i="5"/>
  <c r="AB14" i="37"/>
  <c r="AG8" i="37"/>
  <c r="H41" i="28"/>
  <c r="AX21" i="32"/>
  <c r="BC14" i="32"/>
  <c r="AD14" i="33"/>
  <c r="Y30" i="33"/>
  <c r="J43" i="53"/>
  <c r="J45" i="53" s="1"/>
  <c r="AM23" i="54"/>
  <c r="AM28" i="54" s="1"/>
  <c r="AB14" i="40"/>
  <c r="AG8" i="40"/>
  <c r="Z41" i="38"/>
  <c r="J8" i="34"/>
  <c r="G14" i="34"/>
  <c r="L8" i="34"/>
  <c r="I34" i="75"/>
  <c r="J34" i="75" s="1"/>
  <c r="N34" i="48"/>
  <c r="I41" i="48"/>
  <c r="M28" i="1"/>
  <c r="H41" i="1"/>
  <c r="N43" i="47"/>
  <c r="I45" i="47"/>
  <c r="G30" i="57"/>
  <c r="L14" i="57"/>
  <c r="AD14" i="34"/>
  <c r="Y32" i="34"/>
  <c r="G30" i="29"/>
  <c r="L14" i="29"/>
  <c r="G21" i="1"/>
  <c r="L14" i="1"/>
  <c r="J28" i="38"/>
  <c r="O25" i="38"/>
  <c r="M37" i="49"/>
  <c r="H50" i="49"/>
  <c r="J43" i="10"/>
  <c r="O41" i="10"/>
  <c r="O38" i="34"/>
  <c r="W23" i="71"/>
  <c r="J37" i="57"/>
  <c r="O34" i="57"/>
  <c r="AB34" i="35"/>
  <c r="AG34" i="35" s="1"/>
  <c r="AG31" i="35"/>
  <c r="O30" i="60"/>
  <c r="H37" i="33"/>
  <c r="M34" i="33"/>
  <c r="J41" i="40"/>
  <c r="G43" i="40"/>
  <c r="G45" i="40" s="1"/>
  <c r="L45" i="40" s="1"/>
  <c r="BA43" i="34"/>
  <c r="BF41" i="34"/>
  <c r="AD45" i="37"/>
  <c r="O41" i="47"/>
  <c r="J43" i="47"/>
  <c r="AB23" i="33"/>
  <c r="AG23" i="33" s="1"/>
  <c r="AG17" i="33"/>
  <c r="G21" i="62"/>
  <c r="L14" i="62"/>
  <c r="J43" i="50"/>
  <c r="O41" i="50"/>
  <c r="N38" i="76"/>
  <c r="M43" i="10"/>
  <c r="H45" i="10"/>
  <c r="J8" i="36"/>
  <c r="L8" i="36"/>
  <c r="G14" i="36"/>
  <c r="G25" i="73"/>
  <c r="G28" i="32"/>
  <c r="L25" i="32"/>
  <c r="J25" i="32"/>
  <c r="G30" i="9"/>
  <c r="L14" i="9"/>
  <c r="J17" i="39"/>
  <c r="L17" i="39"/>
  <c r="G23" i="39"/>
  <c r="L23" i="39" s="1"/>
  <c r="L30" i="26"/>
  <c r="L37" i="63"/>
  <c r="G50" i="63"/>
  <c r="O28" i="8"/>
  <c r="I43" i="34"/>
  <c r="N41" i="34"/>
  <c r="I28" i="32"/>
  <c r="N25" i="32"/>
  <c r="G21" i="56"/>
  <c r="L14" i="56"/>
  <c r="H46" i="3"/>
  <c r="H59" i="3" s="1"/>
  <c r="T23" i="54"/>
  <c r="BC45" i="37"/>
  <c r="O31" i="8"/>
  <c r="J34" i="8"/>
  <c r="O34" i="8" s="1"/>
  <c r="M34" i="59"/>
  <c r="H41" i="59"/>
  <c r="G50" i="2"/>
  <c r="L37" i="2"/>
  <c r="BD43" i="37"/>
  <c r="AY45" i="37"/>
  <c r="AX30" i="39"/>
  <c r="BC14" i="39"/>
  <c r="BF28" i="38"/>
  <c r="BA41" i="38"/>
  <c r="BF41" i="38" s="1"/>
  <c r="J46" i="61"/>
  <c r="J59" i="61" s="1"/>
  <c r="G50" i="23"/>
  <c r="L37" i="23"/>
  <c r="O28" i="45"/>
  <c r="J41" i="45"/>
  <c r="O41" i="45" s="1"/>
  <c r="G50" i="49"/>
  <c r="G46" i="58"/>
  <c r="G59" i="58" s="1"/>
  <c r="M28" i="22"/>
  <c r="H41" i="22"/>
  <c r="BF8" i="32"/>
  <c r="BA14" i="32"/>
  <c r="G14" i="33"/>
  <c r="J8" i="33"/>
  <c r="L8" i="33"/>
  <c r="H50" i="43"/>
  <c r="G41" i="76"/>
  <c r="M43" i="50"/>
  <c r="H45" i="50"/>
  <c r="AD14" i="40"/>
  <c r="Y32" i="40"/>
  <c r="BD37" i="33"/>
  <c r="AY50" i="33"/>
  <c r="J41" i="59" l="1"/>
  <c r="O41" i="59" s="1"/>
  <c r="L34" i="75"/>
  <c r="J46" i="67"/>
  <c r="J59" i="67" s="1"/>
  <c r="M31" i="73"/>
  <c r="AB41" i="35"/>
  <c r="AG41" i="35" s="1"/>
  <c r="J37" i="75"/>
  <c r="O34" i="75"/>
  <c r="AG14" i="33"/>
  <c r="AB30" i="33"/>
  <c r="BF37" i="33"/>
  <c r="BA50" i="33"/>
  <c r="BF50" i="33" s="1"/>
  <c r="O37" i="63"/>
  <c r="J50" i="63"/>
  <c r="O50" i="63" s="1"/>
  <c r="O28" i="56"/>
  <c r="J41" i="56"/>
  <c r="O41" i="56" s="1"/>
  <c r="N37" i="33"/>
  <c r="I50" i="33"/>
  <c r="AY55" i="38"/>
  <c r="BD42" i="38"/>
  <c r="Y42" i="38"/>
  <c r="AD21" i="38"/>
  <c r="O14" i="27"/>
  <c r="J32" i="27"/>
  <c r="G21" i="38"/>
  <c r="L14" i="38"/>
  <c r="M50" i="60"/>
  <c r="H51" i="60"/>
  <c r="G51" i="23"/>
  <c r="L30" i="23"/>
  <c r="I51" i="49"/>
  <c r="N50" i="49"/>
  <c r="J30" i="6"/>
  <c r="O14" i="6"/>
  <c r="I42" i="25"/>
  <c r="N41" i="25"/>
  <c r="G32" i="40"/>
  <c r="L14" i="40"/>
  <c r="BA30" i="39"/>
  <c r="BF14" i="39"/>
  <c r="O14" i="23"/>
  <c r="J30" i="23"/>
  <c r="J32" i="30"/>
  <c r="O14" i="30"/>
  <c r="J34" i="35"/>
  <c r="O34" i="35" s="1"/>
  <c r="O31" i="35"/>
  <c r="L41" i="1"/>
  <c r="J42" i="45"/>
  <c r="N41" i="5"/>
  <c r="I42" i="5"/>
  <c r="M50" i="2"/>
  <c r="H51" i="2"/>
  <c r="J37" i="39"/>
  <c r="O34" i="39"/>
  <c r="BF34" i="35"/>
  <c r="BA41" i="35"/>
  <c r="BF41" i="35" s="1"/>
  <c r="Z46" i="34"/>
  <c r="AE45" i="34"/>
  <c r="I42" i="28"/>
  <c r="N41" i="28"/>
  <c r="AX51" i="33"/>
  <c r="BC30" i="33"/>
  <c r="O37" i="6"/>
  <c r="J50" i="6"/>
  <c r="O50" i="6" s="1"/>
  <c r="AY51" i="33"/>
  <c r="BD50" i="33"/>
  <c r="H42" i="59"/>
  <c r="M41" i="59"/>
  <c r="J41" i="8"/>
  <c r="O41" i="8" s="1"/>
  <c r="G28" i="73"/>
  <c r="L25" i="73"/>
  <c r="J25" i="73"/>
  <c r="O43" i="10"/>
  <c r="J45" i="10"/>
  <c r="O45" i="10" s="1"/>
  <c r="G51" i="29"/>
  <c r="L30" i="29"/>
  <c r="Y51" i="33"/>
  <c r="AD30" i="33"/>
  <c r="BF43" i="37"/>
  <c r="BA45" i="37"/>
  <c r="AJ54" i="54"/>
  <c r="AI28" i="54"/>
  <c r="AY42" i="35"/>
  <c r="BD41" i="35"/>
  <c r="G21" i="35"/>
  <c r="L14" i="35"/>
  <c r="O37" i="60"/>
  <c r="J50" i="60"/>
  <c r="L50" i="6"/>
  <c r="L14" i="37"/>
  <c r="G32" i="37"/>
  <c r="E23" i="71"/>
  <c r="E28" i="71" s="1"/>
  <c r="T28" i="71"/>
  <c r="T35" i="54"/>
  <c r="T42" i="54" s="1"/>
  <c r="V42" i="54" s="1"/>
  <c r="E9" i="54"/>
  <c r="T16" i="54"/>
  <c r="O34" i="48"/>
  <c r="J41" i="48"/>
  <c r="M43" i="40"/>
  <c r="H45" i="40"/>
  <c r="I46" i="30"/>
  <c r="N45" i="30"/>
  <c r="O43" i="7"/>
  <c r="J45" i="7"/>
  <c r="O45" i="7" s="1"/>
  <c r="I34" i="73"/>
  <c r="N34" i="73" s="1"/>
  <c r="N31" i="73"/>
  <c r="N41" i="65"/>
  <c r="I42" i="65"/>
  <c r="O28" i="1"/>
  <c r="J41" i="1"/>
  <c r="O41" i="1" s="1"/>
  <c r="J14" i="38"/>
  <c r="O8" i="38"/>
  <c r="AJ54" i="71"/>
  <c r="AI28" i="71"/>
  <c r="BA30" i="33"/>
  <c r="BF14" i="33"/>
  <c r="O43" i="30"/>
  <c r="J45" i="30"/>
  <c r="O45" i="30" s="1"/>
  <c r="N50" i="60"/>
  <c r="I51" i="60"/>
  <c r="BD50" i="39"/>
  <c r="AY51" i="39"/>
  <c r="H35" i="11"/>
  <c r="H42" i="11" s="1"/>
  <c r="J42" i="11" s="1"/>
  <c r="H16" i="11"/>
  <c r="AB21" i="32"/>
  <c r="AG14" i="32"/>
  <c r="J37" i="36"/>
  <c r="O34" i="36"/>
  <c r="BD51" i="36"/>
  <c r="AY64" i="36"/>
  <c r="Y42" i="32"/>
  <c r="AD21" i="32"/>
  <c r="M28" i="32"/>
  <c r="H41" i="32"/>
  <c r="J14" i="40"/>
  <c r="O8" i="40"/>
  <c r="I42" i="51"/>
  <c r="N41" i="51"/>
  <c r="J28" i="31"/>
  <c r="O37" i="2"/>
  <c r="J50" i="2"/>
  <c r="O50" i="2" s="1"/>
  <c r="H16" i="31"/>
  <c r="H35" i="31"/>
  <c r="H42" i="31" s="1"/>
  <c r="BA32" i="34"/>
  <c r="BF14" i="34"/>
  <c r="AD50" i="39"/>
  <c r="J43" i="37"/>
  <c r="O41" i="37"/>
  <c r="L50" i="9"/>
  <c r="W35" i="71"/>
  <c r="W42" i="71" s="1"/>
  <c r="H9" i="71"/>
  <c r="W16" i="71"/>
  <c r="Y16" i="71" s="1"/>
  <c r="L37" i="75"/>
  <c r="G50" i="75"/>
  <c r="L50" i="75" s="1"/>
  <c r="H54" i="31"/>
  <c r="H51" i="43"/>
  <c r="M50" i="43"/>
  <c r="O8" i="36"/>
  <c r="J14" i="36"/>
  <c r="BF43" i="34"/>
  <c r="BA45" i="34"/>
  <c r="BF45" i="34" s="1"/>
  <c r="Z42" i="38"/>
  <c r="AE41" i="38"/>
  <c r="O37" i="66"/>
  <c r="J50" i="66"/>
  <c r="O50" i="66" s="1"/>
  <c r="J46" i="53"/>
  <c r="J59" i="53" s="1"/>
  <c r="J30" i="9"/>
  <c r="O14" i="9"/>
  <c r="H9" i="41"/>
  <c r="J14" i="33"/>
  <c r="O8" i="33"/>
  <c r="E23" i="54"/>
  <c r="E28" i="54" s="1"/>
  <c r="T28" i="54"/>
  <c r="L21" i="62"/>
  <c r="G42" i="62"/>
  <c r="J43" i="40"/>
  <c r="O41" i="40"/>
  <c r="H51" i="49"/>
  <c r="M50" i="49"/>
  <c r="G51" i="57"/>
  <c r="L30" i="57"/>
  <c r="AB32" i="40"/>
  <c r="AG14" i="40"/>
  <c r="M41" i="28"/>
  <c r="H42" i="28"/>
  <c r="T35" i="71"/>
  <c r="T42" i="71" s="1"/>
  <c r="T16" i="71"/>
  <c r="E9" i="71"/>
  <c r="AA42" i="32"/>
  <c r="AF41" i="32"/>
  <c r="J32" i="3"/>
  <c r="O14" i="3"/>
  <c r="H42" i="42"/>
  <c r="M41" i="42"/>
  <c r="N41" i="22"/>
  <c r="I42" i="22"/>
  <c r="M45" i="27"/>
  <c r="H46" i="27"/>
  <c r="G46" i="10"/>
  <c r="L32" i="10"/>
  <c r="O43" i="27"/>
  <c r="J45" i="27"/>
  <c r="O45" i="27" s="1"/>
  <c r="H51" i="6"/>
  <c r="M50" i="6"/>
  <c r="J21" i="25"/>
  <c r="O14" i="25"/>
  <c r="O37" i="43"/>
  <c r="J50" i="43"/>
  <c r="O50" i="43" s="1"/>
  <c r="M43" i="37"/>
  <c r="H45" i="37"/>
  <c r="M41" i="65"/>
  <c r="H42" i="65"/>
  <c r="E16" i="31"/>
  <c r="E35" i="31"/>
  <c r="E42" i="31" s="1"/>
  <c r="G42" i="31" s="1"/>
  <c r="J34" i="38"/>
  <c r="O34" i="38" s="1"/>
  <c r="O31" i="38"/>
  <c r="M50" i="66"/>
  <c r="H51" i="66"/>
  <c r="AG43" i="34"/>
  <c r="AB45" i="34"/>
  <c r="AG45" i="34" s="1"/>
  <c r="J51" i="63"/>
  <c r="O30" i="63"/>
  <c r="AD50" i="36"/>
  <c r="O34" i="25"/>
  <c r="J41" i="25"/>
  <c r="O41" i="25" s="1"/>
  <c r="AX51" i="36"/>
  <c r="BC30" i="36"/>
  <c r="J30" i="2"/>
  <c r="O14" i="2"/>
  <c r="G50" i="36"/>
  <c r="L50" i="36" s="1"/>
  <c r="L37" i="36"/>
  <c r="AM16" i="71"/>
  <c r="AM35" i="71"/>
  <c r="AM42" i="71" s="1"/>
  <c r="AM58" i="71" s="1"/>
  <c r="AF41" i="38"/>
  <c r="AA42" i="38"/>
  <c r="N40" i="75"/>
  <c r="I43" i="75"/>
  <c r="N43" i="75" s="1"/>
  <c r="H28" i="73"/>
  <c r="M25" i="73"/>
  <c r="O37" i="23"/>
  <c r="J50" i="23"/>
  <c r="O50" i="23" s="1"/>
  <c r="BA32" i="40"/>
  <c r="BF14" i="40"/>
  <c r="G51" i="6"/>
  <c r="L30" i="6"/>
  <c r="H28" i="11"/>
  <c r="J41" i="22"/>
  <c r="O41" i="22" s="1"/>
  <c r="N45" i="50"/>
  <c r="I46" i="50"/>
  <c r="O37" i="46"/>
  <c r="J50" i="46"/>
  <c r="O38" i="76"/>
  <c r="O37" i="26"/>
  <c r="J50" i="26"/>
  <c r="O50" i="26" s="1"/>
  <c r="N43" i="34"/>
  <c r="I45" i="34"/>
  <c r="G30" i="33"/>
  <c r="L14" i="33"/>
  <c r="L50" i="63"/>
  <c r="J23" i="39"/>
  <c r="O23" i="39" s="1"/>
  <c r="O17" i="39"/>
  <c r="O43" i="47"/>
  <c r="J45" i="47"/>
  <c r="I46" i="47"/>
  <c r="N45" i="47"/>
  <c r="I42" i="48"/>
  <c r="N41" i="48"/>
  <c r="L14" i="34"/>
  <c r="G32" i="34"/>
  <c r="J30" i="34"/>
  <c r="O30" i="34" s="1"/>
  <c r="O24" i="34"/>
  <c r="J21" i="56"/>
  <c r="O14" i="56"/>
  <c r="O34" i="51"/>
  <c r="J41" i="51"/>
  <c r="O41" i="51" s="1"/>
  <c r="K16" i="11"/>
  <c r="K35" i="11"/>
  <c r="K42" i="11" s="1"/>
  <c r="BE59" i="34"/>
  <c r="Z51" i="33"/>
  <c r="AE50" i="33"/>
  <c r="J8" i="73"/>
  <c r="L8" i="73"/>
  <c r="G14" i="73"/>
  <c r="Y46" i="37"/>
  <c r="AD32" i="37"/>
  <c r="H23" i="54"/>
  <c r="H28" i="54" s="1"/>
  <c r="W28" i="54"/>
  <c r="Y28" i="54" s="1"/>
  <c r="AF50" i="33"/>
  <c r="AA51" i="33"/>
  <c r="L50" i="60"/>
  <c r="J14" i="37"/>
  <c r="O8" i="37"/>
  <c r="M28" i="31"/>
  <c r="J21" i="22"/>
  <c r="O14" i="22"/>
  <c r="Z51" i="39"/>
  <c r="AE50" i="39"/>
  <c r="O14" i="59"/>
  <c r="J21" i="59"/>
  <c r="G42" i="22"/>
  <c r="L21" i="22"/>
  <c r="I51" i="46"/>
  <c r="N50" i="46"/>
  <c r="H46" i="30"/>
  <c r="M45" i="30"/>
  <c r="O34" i="65"/>
  <c r="J41" i="65"/>
  <c r="O41" i="65" s="1"/>
  <c r="O37" i="52"/>
  <c r="J50" i="52"/>
  <c r="O50" i="52" s="1"/>
  <c r="I51" i="9"/>
  <c r="N50" i="9"/>
  <c r="AE41" i="32"/>
  <c r="Z42" i="32"/>
  <c r="BC46" i="37"/>
  <c r="AX59" i="37"/>
  <c r="J43" i="33"/>
  <c r="O43" i="33" s="1"/>
  <c r="O40" i="33"/>
  <c r="I51" i="43"/>
  <c r="N50" i="43"/>
  <c r="O46" i="64"/>
  <c r="J59" i="64"/>
  <c r="O59" i="64" s="1"/>
  <c r="H42" i="51"/>
  <c r="M41" i="51"/>
  <c r="AJ16" i="54"/>
  <c r="AJ35" i="54"/>
  <c r="AJ42" i="54" s="1"/>
  <c r="O37" i="49"/>
  <c r="J50" i="49"/>
  <c r="BA30" i="36"/>
  <c r="BF14" i="36"/>
  <c r="J30" i="57"/>
  <c r="O14" i="57"/>
  <c r="I51" i="2"/>
  <c r="N50" i="2"/>
  <c r="AB30" i="39"/>
  <c r="AG14" i="39"/>
  <c r="AB21" i="35"/>
  <c r="AG14" i="35"/>
  <c r="G30" i="75"/>
  <c r="L14" i="75"/>
  <c r="L50" i="2"/>
  <c r="M50" i="52"/>
  <c r="H51" i="52"/>
  <c r="AA46" i="34"/>
  <c r="AF45" i="34"/>
  <c r="G50" i="33"/>
  <c r="L50" i="33" s="1"/>
  <c r="L37" i="33"/>
  <c r="J23" i="33"/>
  <c r="O23" i="33" s="1"/>
  <c r="O17" i="33"/>
  <c r="O14" i="8"/>
  <c r="J21" i="8"/>
  <c r="M41" i="38"/>
  <c r="H42" i="38"/>
  <c r="N41" i="56"/>
  <c r="I42" i="56"/>
  <c r="M43" i="34"/>
  <c r="H45" i="34"/>
  <c r="Z51" i="36"/>
  <c r="AE50" i="36"/>
  <c r="G46" i="27"/>
  <c r="L32" i="27"/>
  <c r="AG28" i="32"/>
  <c r="AB41" i="32"/>
  <c r="AG41" i="32" s="1"/>
  <c r="O43" i="24"/>
  <c r="J45" i="24"/>
  <c r="O45" i="24" s="1"/>
  <c r="N41" i="76"/>
  <c r="I43" i="76"/>
  <c r="M37" i="39"/>
  <c r="H50" i="39"/>
  <c r="Z46" i="37"/>
  <c r="AE45" i="37"/>
  <c r="O14" i="5"/>
  <c r="J21" i="5"/>
  <c r="J34" i="32"/>
  <c r="O34" i="32" s="1"/>
  <c r="O31" i="32"/>
  <c r="M50" i="29"/>
  <c r="H51" i="29"/>
  <c r="I51" i="52"/>
  <c r="N50" i="52"/>
  <c r="BA21" i="35"/>
  <c r="BF14" i="35"/>
  <c r="N28" i="73"/>
  <c r="I41" i="73"/>
  <c r="G21" i="32"/>
  <c r="L14" i="32"/>
  <c r="Y42" i="35"/>
  <c r="AD21" i="35"/>
  <c r="J43" i="34"/>
  <c r="O41" i="34"/>
  <c r="K23" i="41"/>
  <c r="K28" i="41" s="1"/>
  <c r="G51" i="63"/>
  <c r="L46" i="64"/>
  <c r="G59" i="64"/>
  <c r="K28" i="11"/>
  <c r="J30" i="66"/>
  <c r="O14" i="66"/>
  <c r="J21" i="1"/>
  <c r="O14" i="1"/>
  <c r="G51" i="2"/>
  <c r="L30" i="2"/>
  <c r="BE59" i="40"/>
  <c r="AB41" i="38"/>
  <c r="AG41" i="38" s="1"/>
  <c r="O8" i="39"/>
  <c r="J14" i="39"/>
  <c r="G42" i="8"/>
  <c r="L21" i="8"/>
  <c r="G51" i="66"/>
  <c r="L30" i="66"/>
  <c r="Z28" i="71"/>
  <c r="K23" i="71"/>
  <c r="K28" i="71" s="1"/>
  <c r="O17" i="75"/>
  <c r="J23" i="75"/>
  <c r="O23" i="75" s="1"/>
  <c r="J14" i="75"/>
  <c r="O8" i="75"/>
  <c r="AG35" i="54"/>
  <c r="AG42" i="54" s="1"/>
  <c r="AG16" i="54"/>
  <c r="AG14" i="34"/>
  <c r="AB32" i="34"/>
  <c r="M41" i="5"/>
  <c r="H42" i="5"/>
  <c r="L50" i="57"/>
  <c r="H46" i="50"/>
  <c r="M45" i="50"/>
  <c r="BF14" i="32"/>
  <c r="BA21" i="32"/>
  <c r="G51" i="9"/>
  <c r="L30" i="9"/>
  <c r="H23" i="71"/>
  <c r="H28" i="71" s="1"/>
  <c r="W28" i="71"/>
  <c r="Y28" i="71" s="1"/>
  <c r="O28" i="38"/>
  <c r="H42" i="1"/>
  <c r="M41" i="1"/>
  <c r="M37" i="36"/>
  <c r="H50" i="36"/>
  <c r="AG37" i="39"/>
  <c r="AB50" i="39"/>
  <c r="AG50" i="39" s="1"/>
  <c r="H51" i="9"/>
  <c r="M50" i="9"/>
  <c r="Z46" i="40"/>
  <c r="AE45" i="40"/>
  <c r="Y51" i="39"/>
  <c r="AD30" i="39"/>
  <c r="AG37" i="33"/>
  <c r="AB50" i="33"/>
  <c r="AG50" i="33" s="1"/>
  <c r="M41" i="8"/>
  <c r="H42" i="8"/>
  <c r="O37" i="29"/>
  <c r="J50" i="29"/>
  <c r="O50" i="29" s="1"/>
  <c r="N41" i="1"/>
  <c r="I42" i="1"/>
  <c r="Z16" i="54"/>
  <c r="K9" i="54"/>
  <c r="Z35" i="54"/>
  <c r="Z42" i="54" s="1"/>
  <c r="I46" i="27"/>
  <c r="N45" i="27"/>
  <c r="O14" i="24"/>
  <c r="J32" i="24"/>
  <c r="I42" i="59"/>
  <c r="N41" i="59"/>
  <c r="N46" i="37"/>
  <c r="I59" i="37"/>
  <c r="N50" i="66"/>
  <c r="I51" i="66"/>
  <c r="BC32" i="34"/>
  <c r="AX46" i="34"/>
  <c r="G42" i="59"/>
  <c r="L21" i="59"/>
  <c r="AJ16" i="71"/>
  <c r="AL16" i="71" s="1"/>
  <c r="AJ35" i="71"/>
  <c r="AJ42" i="71" s="1"/>
  <c r="E35" i="11"/>
  <c r="E42" i="11" s="1"/>
  <c r="G42" i="11" s="1"/>
  <c r="E16" i="11"/>
  <c r="G51" i="26"/>
  <c r="L50" i="26"/>
  <c r="G30" i="39"/>
  <c r="L14" i="39"/>
  <c r="AA46" i="40"/>
  <c r="AF45" i="40"/>
  <c r="AD41" i="32"/>
  <c r="N34" i="38"/>
  <c r="I41" i="38"/>
  <c r="G51" i="60"/>
  <c r="BE59" i="37"/>
  <c r="J30" i="29"/>
  <c r="O14" i="29"/>
  <c r="AG35" i="71"/>
  <c r="AG42" i="71" s="1"/>
  <c r="AG16" i="71"/>
  <c r="AY42" i="32"/>
  <c r="BD41" i="32"/>
  <c r="L50" i="23"/>
  <c r="O37" i="57"/>
  <c r="J50" i="57"/>
  <c r="O50" i="57" s="1"/>
  <c r="J14" i="34"/>
  <c r="K9" i="41"/>
  <c r="O8" i="34"/>
  <c r="AB32" i="37"/>
  <c r="AG14" i="37"/>
  <c r="H46" i="10"/>
  <c r="M45" i="10"/>
  <c r="M37" i="33"/>
  <c r="H50" i="33"/>
  <c r="AY46" i="40"/>
  <c r="BD45" i="40"/>
  <c r="L24" i="76"/>
  <c r="G30" i="76"/>
  <c r="L30" i="76" s="1"/>
  <c r="J24" i="76"/>
  <c r="G42" i="25"/>
  <c r="L21" i="25"/>
  <c r="H43" i="76"/>
  <c r="M41" i="76"/>
  <c r="I46" i="24"/>
  <c r="N45" i="24"/>
  <c r="J37" i="33"/>
  <c r="H23" i="41"/>
  <c r="H28" i="41" s="1"/>
  <c r="O34" i="33"/>
  <c r="BD45" i="34"/>
  <c r="AY46" i="34"/>
  <c r="H51" i="23"/>
  <c r="M50" i="23"/>
  <c r="J32" i="10"/>
  <c r="O14" i="10"/>
  <c r="L41" i="56"/>
  <c r="M45" i="24"/>
  <c r="H46" i="24"/>
  <c r="BC50" i="33"/>
  <c r="BC21" i="35"/>
  <c r="AX42" i="35"/>
  <c r="K35" i="31"/>
  <c r="K42" i="31" s="1"/>
  <c r="K16" i="31"/>
  <c r="BF43" i="40"/>
  <c r="BA45" i="40"/>
  <c r="BF45" i="40" s="1"/>
  <c r="J21" i="28"/>
  <c r="O14" i="28"/>
  <c r="E9" i="41"/>
  <c r="E9" i="72" s="1"/>
  <c r="J14" i="32"/>
  <c r="O8" i="32"/>
  <c r="I42" i="45"/>
  <c r="N41" i="45"/>
  <c r="BA41" i="32"/>
  <c r="BF41" i="32" s="1"/>
  <c r="H42" i="25"/>
  <c r="M41" i="25"/>
  <c r="Y51" i="36"/>
  <c r="AD30" i="36"/>
  <c r="G46" i="7"/>
  <c r="L32" i="7"/>
  <c r="N37" i="39"/>
  <c r="I50" i="39"/>
  <c r="J51" i="43"/>
  <c r="G34" i="73"/>
  <c r="J31" i="73"/>
  <c r="G46" i="30"/>
  <c r="L32" i="30"/>
  <c r="AG43" i="40"/>
  <c r="AB45" i="40"/>
  <c r="AG45" i="40" s="1"/>
  <c r="K9" i="71"/>
  <c r="Z35" i="71"/>
  <c r="Z42" i="71" s="1"/>
  <c r="Z16" i="71"/>
  <c r="AB16" i="71" s="1"/>
  <c r="H51" i="26"/>
  <c r="M50" i="26"/>
  <c r="AB30" i="36"/>
  <c r="AG14" i="36"/>
  <c r="O14" i="62"/>
  <c r="J21" i="62"/>
  <c r="O34" i="28"/>
  <c r="J41" i="28"/>
  <c r="O41" i="28" s="1"/>
  <c r="J21" i="65"/>
  <c r="O14" i="65"/>
  <c r="G42" i="65"/>
  <c r="L21" i="65"/>
  <c r="L14" i="76"/>
  <c r="L28" i="32"/>
  <c r="G41" i="32"/>
  <c r="L41" i="32" s="1"/>
  <c r="Y46" i="40"/>
  <c r="AD32" i="40"/>
  <c r="AX51" i="39"/>
  <c r="BC30" i="39"/>
  <c r="AY46" i="37"/>
  <c r="BD45" i="37"/>
  <c r="BC32" i="40"/>
  <c r="AX46" i="40"/>
  <c r="G42" i="56"/>
  <c r="L21" i="56"/>
  <c r="N28" i="32"/>
  <c r="I41" i="32"/>
  <c r="J28" i="32"/>
  <c r="O25" i="32"/>
  <c r="E23" i="41"/>
  <c r="E28" i="41" s="1"/>
  <c r="L14" i="36"/>
  <c r="G30" i="36"/>
  <c r="O43" i="50"/>
  <c r="J45" i="50"/>
  <c r="G43" i="76"/>
  <c r="G45" i="76" s="1"/>
  <c r="L45" i="76" s="1"/>
  <c r="J41" i="76"/>
  <c r="H42" i="22"/>
  <c r="M41" i="22"/>
  <c r="G42" i="1"/>
  <c r="L21" i="1"/>
  <c r="AD32" i="34"/>
  <c r="Y46" i="34"/>
  <c r="I37" i="75"/>
  <c r="N34" i="75"/>
  <c r="AX42" i="32"/>
  <c r="BC21" i="32"/>
  <c r="M50" i="57"/>
  <c r="H51" i="57"/>
  <c r="AM16" i="54"/>
  <c r="AM35" i="54"/>
  <c r="AM42" i="54" s="1"/>
  <c r="AM58" i="54" s="1"/>
  <c r="AG43" i="37"/>
  <c r="AB45" i="37"/>
  <c r="AG45" i="37" s="1"/>
  <c r="AX42" i="38"/>
  <c r="BC21" i="38"/>
  <c r="G51" i="49"/>
  <c r="G64" i="49" s="1"/>
  <c r="J14" i="35"/>
  <c r="O8" i="35"/>
  <c r="G46" i="24"/>
  <c r="L32" i="24"/>
  <c r="L32" i="3"/>
  <c r="G46" i="3"/>
  <c r="G50" i="39"/>
  <c r="L50" i="39" s="1"/>
  <c r="L37" i="39"/>
  <c r="BF14" i="38"/>
  <c r="BA21" i="38"/>
  <c r="L21" i="28"/>
  <c r="G42" i="28"/>
  <c r="AG37" i="36"/>
  <c r="AB50" i="36"/>
  <c r="AG50" i="36" s="1"/>
  <c r="BF37" i="39"/>
  <c r="BA50" i="39"/>
  <c r="BF50" i="39" s="1"/>
  <c r="AF46" i="37"/>
  <c r="AA59" i="37"/>
  <c r="AF50" i="39"/>
  <c r="AA51" i="39"/>
  <c r="E28" i="11"/>
  <c r="O28" i="35"/>
  <c r="J41" i="35"/>
  <c r="O41" i="35" s="1"/>
  <c r="I42" i="8"/>
  <c r="N41" i="8"/>
  <c r="J41" i="5"/>
  <c r="O41" i="5" s="1"/>
  <c r="H42" i="56"/>
  <c r="M41" i="56"/>
  <c r="G42" i="5"/>
  <c r="L21" i="5"/>
  <c r="N43" i="40"/>
  <c r="I45" i="40"/>
  <c r="Z55" i="35"/>
  <c r="AE42" i="35"/>
  <c r="AB21" i="38"/>
  <c r="AG14" i="38"/>
  <c r="H9" i="54"/>
  <c r="W35" i="54"/>
  <c r="W42" i="54" s="1"/>
  <c r="W16" i="54"/>
  <c r="N50" i="57"/>
  <c r="I51" i="57"/>
  <c r="H42" i="48"/>
  <c r="M41" i="48"/>
  <c r="N51" i="6"/>
  <c r="I64" i="6"/>
  <c r="O37" i="9"/>
  <c r="J50" i="9"/>
  <c r="O50" i="9" s="1"/>
  <c r="H41" i="35"/>
  <c r="K23" i="54"/>
  <c r="K28" i="54" s="1"/>
  <c r="Z28" i="54"/>
  <c r="AB28" i="54" s="1"/>
  <c r="J40" i="75"/>
  <c r="J41" i="42"/>
  <c r="O41" i="42" s="1"/>
  <c r="J51" i="26"/>
  <c r="O30" i="26"/>
  <c r="J32" i="7"/>
  <c r="O14" i="7"/>
  <c r="H46" i="7"/>
  <c r="M45" i="7"/>
  <c r="O8" i="76"/>
  <c r="J14" i="76"/>
  <c r="M37" i="75"/>
  <c r="H50" i="75"/>
  <c r="J42" i="51" l="1"/>
  <c r="J51" i="52"/>
  <c r="J41" i="38"/>
  <c r="O41" i="38" s="1"/>
  <c r="G32" i="76"/>
  <c r="L32" i="76" s="1"/>
  <c r="E16" i="72"/>
  <c r="M51" i="57"/>
  <c r="H64" i="57"/>
  <c r="L46" i="7"/>
  <c r="G59" i="7"/>
  <c r="M28" i="54"/>
  <c r="H55" i="48"/>
  <c r="M42" i="48"/>
  <c r="J64" i="43"/>
  <c r="O64" i="43" s="1"/>
  <c r="O51" i="43"/>
  <c r="M46" i="10"/>
  <c r="H59" i="10"/>
  <c r="AI16" i="71"/>
  <c r="AG54" i="71"/>
  <c r="G64" i="26"/>
  <c r="L51" i="26"/>
  <c r="N51" i="66"/>
  <c r="I64" i="66"/>
  <c r="J28" i="71"/>
  <c r="K23" i="72"/>
  <c r="AE46" i="37"/>
  <c r="Z59" i="37"/>
  <c r="N51" i="9"/>
  <c r="I64" i="9"/>
  <c r="M46" i="30"/>
  <c r="H59" i="30"/>
  <c r="O21" i="59"/>
  <c r="J42" i="59"/>
  <c r="I46" i="34"/>
  <c r="N45" i="34"/>
  <c r="G64" i="6"/>
  <c r="L51" i="6"/>
  <c r="J42" i="42"/>
  <c r="H55" i="42"/>
  <c r="M42" i="42"/>
  <c r="V42" i="71"/>
  <c r="AB46" i="40"/>
  <c r="AG32" i="40"/>
  <c r="O43" i="40"/>
  <c r="J45" i="40"/>
  <c r="O45" i="40" s="1"/>
  <c r="M51" i="43"/>
  <c r="H64" i="43"/>
  <c r="O43" i="37"/>
  <c r="J45" i="37"/>
  <c r="O45" i="37" s="1"/>
  <c r="H42" i="32"/>
  <c r="M41" i="32"/>
  <c r="J16" i="11"/>
  <c r="O41" i="48"/>
  <c r="J42" i="48"/>
  <c r="H54" i="71"/>
  <c r="G28" i="71"/>
  <c r="O50" i="60"/>
  <c r="J51" i="60"/>
  <c r="G64" i="29"/>
  <c r="L51" i="29"/>
  <c r="L32" i="40"/>
  <c r="G46" i="40"/>
  <c r="J46" i="27"/>
  <c r="O32" i="27"/>
  <c r="AD42" i="38"/>
  <c r="Y55" i="38"/>
  <c r="L46" i="24"/>
  <c r="G59" i="24"/>
  <c r="BC42" i="32"/>
  <c r="AX55" i="32"/>
  <c r="L42" i="5"/>
  <c r="G55" i="5"/>
  <c r="L42" i="28"/>
  <c r="G55" i="28"/>
  <c r="L42" i="56"/>
  <c r="G55" i="56"/>
  <c r="BD46" i="37"/>
  <c r="AY59" i="37"/>
  <c r="L42" i="65"/>
  <c r="G55" i="65"/>
  <c r="M51" i="26"/>
  <c r="H64" i="26"/>
  <c r="J28" i="41"/>
  <c r="M50" i="33"/>
  <c r="H51" i="33"/>
  <c r="AI42" i="71"/>
  <c r="J46" i="24"/>
  <c r="O32" i="24"/>
  <c r="AB42" i="54"/>
  <c r="AE46" i="40"/>
  <c r="Z59" i="40"/>
  <c r="J30" i="75"/>
  <c r="O14" i="75"/>
  <c r="M28" i="11"/>
  <c r="G64" i="63"/>
  <c r="L51" i="63"/>
  <c r="BF21" i="35"/>
  <c r="BA42" i="35"/>
  <c r="AF46" i="34"/>
  <c r="AA59" i="34"/>
  <c r="AG21" i="35"/>
  <c r="AB42" i="35"/>
  <c r="BC59" i="37"/>
  <c r="O14" i="37"/>
  <c r="J32" i="37"/>
  <c r="AE51" i="33"/>
  <c r="Z64" i="33"/>
  <c r="N46" i="47"/>
  <c r="I59" i="47"/>
  <c r="O21" i="25"/>
  <c r="J42" i="25"/>
  <c r="J30" i="33"/>
  <c r="O14" i="33"/>
  <c r="BD64" i="36"/>
  <c r="N46" i="30"/>
  <c r="I59" i="30"/>
  <c r="H55" i="59"/>
  <c r="M42" i="59"/>
  <c r="O37" i="39"/>
  <c r="J50" i="39"/>
  <c r="O50" i="39" s="1"/>
  <c r="O42" i="45"/>
  <c r="J55" i="45"/>
  <c r="O55" i="45" s="1"/>
  <c r="G64" i="23"/>
  <c r="L51" i="23"/>
  <c r="J46" i="7"/>
  <c r="O32" i="7"/>
  <c r="Y42" i="54"/>
  <c r="AD46" i="34"/>
  <c r="Y59" i="34"/>
  <c r="J21" i="32"/>
  <c r="O14" i="32"/>
  <c r="M51" i="23"/>
  <c r="H64" i="23"/>
  <c r="H16" i="54"/>
  <c r="H35" i="54"/>
  <c r="H42" i="54" s="1"/>
  <c r="J42" i="54" s="1"/>
  <c r="H55" i="56"/>
  <c r="M42" i="56"/>
  <c r="G28" i="11"/>
  <c r="H54" i="11"/>
  <c r="G51" i="36"/>
  <c r="L30" i="36"/>
  <c r="I51" i="39"/>
  <c r="N50" i="39"/>
  <c r="Y64" i="36"/>
  <c r="AD51" i="36"/>
  <c r="E16" i="41"/>
  <c r="E35" i="41"/>
  <c r="E42" i="41" s="1"/>
  <c r="J64" i="26"/>
  <c r="O64" i="26" s="1"/>
  <c r="O51" i="26"/>
  <c r="E23" i="72"/>
  <c r="BC42" i="38"/>
  <c r="AX55" i="38"/>
  <c r="N37" i="75"/>
  <c r="I50" i="75"/>
  <c r="AB51" i="36"/>
  <c r="AG30" i="36"/>
  <c r="N42" i="45"/>
  <c r="I55" i="45"/>
  <c r="O37" i="33"/>
  <c r="J50" i="33"/>
  <c r="O50" i="33" s="1"/>
  <c r="L42" i="25"/>
  <c r="G55" i="25"/>
  <c r="AF46" i="40"/>
  <c r="AA59" i="40"/>
  <c r="E54" i="11"/>
  <c r="G16" i="11"/>
  <c r="K16" i="54"/>
  <c r="K35" i="54"/>
  <c r="K42" i="54" s="1"/>
  <c r="M42" i="54" s="1"/>
  <c r="BF21" i="32"/>
  <c r="BA42" i="32"/>
  <c r="AG32" i="34"/>
  <c r="AB46" i="34"/>
  <c r="L42" i="8"/>
  <c r="G55" i="8"/>
  <c r="J51" i="66"/>
  <c r="AJ58" i="71" s="1"/>
  <c r="O30" i="66"/>
  <c r="O21" i="8"/>
  <c r="J42" i="8"/>
  <c r="J51" i="57"/>
  <c r="O30" i="57"/>
  <c r="N51" i="46"/>
  <c r="I64" i="46"/>
  <c r="J28" i="54"/>
  <c r="G46" i="34"/>
  <c r="L32" i="34"/>
  <c r="O45" i="47"/>
  <c r="J46" i="47"/>
  <c r="N46" i="50"/>
  <c r="I59" i="50"/>
  <c r="J46" i="3"/>
  <c r="O32" i="3"/>
  <c r="H35" i="41"/>
  <c r="H42" i="41" s="1"/>
  <c r="J42" i="41" s="1"/>
  <c r="H16" i="41"/>
  <c r="AE42" i="38"/>
  <c r="Z55" i="38"/>
  <c r="J54" i="31"/>
  <c r="H56" i="31"/>
  <c r="H16" i="71"/>
  <c r="H35" i="71"/>
  <c r="H42" i="71" s="1"/>
  <c r="J42" i="71" s="1"/>
  <c r="BD51" i="39"/>
  <c r="AY64" i="39"/>
  <c r="AL54" i="54"/>
  <c r="AJ56" i="54"/>
  <c r="AL56" i="54" s="1"/>
  <c r="Y64" i="33"/>
  <c r="AD51" i="33"/>
  <c r="AE46" i="34"/>
  <c r="Z59" i="34"/>
  <c r="J34" i="73"/>
  <c r="O34" i="73" s="1"/>
  <c r="O31" i="73"/>
  <c r="H51" i="75"/>
  <c r="M50" i="75"/>
  <c r="N64" i="6"/>
  <c r="N51" i="57"/>
  <c r="I64" i="57"/>
  <c r="AG21" i="38"/>
  <c r="AB42" i="38"/>
  <c r="AF51" i="39"/>
  <c r="AA64" i="39"/>
  <c r="AF59" i="37"/>
  <c r="G28" i="41"/>
  <c r="H54" i="41"/>
  <c r="O21" i="65"/>
  <c r="J42" i="65"/>
  <c r="L46" i="30"/>
  <c r="G59" i="30"/>
  <c r="J30" i="76"/>
  <c r="O30" i="76" s="1"/>
  <c r="O24" i="76"/>
  <c r="AB46" i="37"/>
  <c r="AG32" i="37"/>
  <c r="J51" i="29"/>
  <c r="O30" i="29"/>
  <c r="I61" i="37"/>
  <c r="N59" i="37"/>
  <c r="H55" i="1"/>
  <c r="M42" i="1"/>
  <c r="G64" i="2"/>
  <c r="L51" i="2"/>
  <c r="L59" i="64"/>
  <c r="M28" i="41"/>
  <c r="L46" i="27"/>
  <c r="G59" i="27"/>
  <c r="H55" i="51"/>
  <c r="M42" i="51"/>
  <c r="Z55" i="32"/>
  <c r="AE42" i="32"/>
  <c r="O21" i="56"/>
  <c r="J42" i="56"/>
  <c r="BA46" i="40"/>
  <c r="BF32" i="40"/>
  <c r="M45" i="37"/>
  <c r="H46" i="37"/>
  <c r="M51" i="6"/>
  <c r="H64" i="6"/>
  <c r="G64" i="57"/>
  <c r="L51" i="57"/>
  <c r="L42" i="62"/>
  <c r="G55" i="62"/>
  <c r="Y42" i="71"/>
  <c r="AD42" i="32"/>
  <c r="Y55" i="32"/>
  <c r="BA51" i="33"/>
  <c r="BF30" i="33"/>
  <c r="T54" i="54"/>
  <c r="G42" i="35"/>
  <c r="L21" i="35"/>
  <c r="J28" i="73"/>
  <c r="O25" i="73"/>
  <c r="BD51" i="33"/>
  <c r="AY64" i="33"/>
  <c r="AX64" i="33"/>
  <c r="BC51" i="33"/>
  <c r="M51" i="2"/>
  <c r="H64" i="2"/>
  <c r="J51" i="23"/>
  <c r="O30" i="23"/>
  <c r="N42" i="25"/>
  <c r="I55" i="25"/>
  <c r="J51" i="6"/>
  <c r="O30" i="6"/>
  <c r="N42" i="8"/>
  <c r="I55" i="8"/>
  <c r="AX64" i="39"/>
  <c r="BC51" i="39"/>
  <c r="M16" i="31"/>
  <c r="BD46" i="40"/>
  <c r="AY59" i="40"/>
  <c r="AL42" i="71"/>
  <c r="BC46" i="34"/>
  <c r="AX59" i="34"/>
  <c r="H55" i="8"/>
  <c r="M42" i="8"/>
  <c r="M51" i="9"/>
  <c r="H64" i="9"/>
  <c r="AG54" i="54"/>
  <c r="G64" i="66"/>
  <c r="L51" i="66"/>
  <c r="J64" i="52"/>
  <c r="O64" i="52" s="1"/>
  <c r="O51" i="52"/>
  <c r="N51" i="52"/>
  <c r="I64" i="52"/>
  <c r="O21" i="5"/>
  <c r="J42" i="5"/>
  <c r="M50" i="39"/>
  <c r="H51" i="39"/>
  <c r="N42" i="56"/>
  <c r="I55" i="56"/>
  <c r="M51" i="52"/>
  <c r="H64" i="52"/>
  <c r="L42" i="22"/>
  <c r="G55" i="22"/>
  <c r="O50" i="46"/>
  <c r="J51" i="46"/>
  <c r="M28" i="73"/>
  <c r="H41" i="73"/>
  <c r="J64" i="63"/>
  <c r="O64" i="63" s="1"/>
  <c r="O51" i="63"/>
  <c r="L46" i="10"/>
  <c r="G59" i="10"/>
  <c r="N42" i="22"/>
  <c r="I55" i="22"/>
  <c r="AF42" i="32"/>
  <c r="AA55" i="32"/>
  <c r="H55" i="28"/>
  <c r="M42" i="28"/>
  <c r="J51" i="9"/>
  <c r="O30" i="9"/>
  <c r="BA46" i="34"/>
  <c r="BF32" i="34"/>
  <c r="N42" i="51"/>
  <c r="I55" i="51"/>
  <c r="O37" i="36"/>
  <c r="J50" i="36"/>
  <c r="O50" i="36" s="1"/>
  <c r="N42" i="65"/>
  <c r="I55" i="65"/>
  <c r="E16" i="54"/>
  <c r="E35" i="54"/>
  <c r="E42" i="54" s="1"/>
  <c r="G42" i="54" s="1"/>
  <c r="M51" i="60"/>
  <c r="H64" i="60"/>
  <c r="J43" i="75"/>
  <c r="O43" i="75" s="1"/>
  <c r="O40" i="75"/>
  <c r="L42" i="1"/>
  <c r="G55" i="1"/>
  <c r="O14" i="76"/>
  <c r="M46" i="7"/>
  <c r="H59" i="7"/>
  <c r="AE55" i="35"/>
  <c r="J43" i="76"/>
  <c r="O41" i="76"/>
  <c r="O28" i="32"/>
  <c r="J41" i="32"/>
  <c r="O41" i="32" s="1"/>
  <c r="BC46" i="40"/>
  <c r="AX59" i="40"/>
  <c r="Z58" i="71"/>
  <c r="AB42" i="71"/>
  <c r="M42" i="31"/>
  <c r="J46" i="10"/>
  <c r="K58" i="11" s="1"/>
  <c r="O32" i="10"/>
  <c r="BD46" i="34"/>
  <c r="AY59" i="34"/>
  <c r="N46" i="24"/>
  <c r="I59" i="24"/>
  <c r="K16" i="41"/>
  <c r="K35" i="41"/>
  <c r="K42" i="41" s="1"/>
  <c r="G51" i="39"/>
  <c r="L30" i="39"/>
  <c r="N42" i="1"/>
  <c r="I55" i="1"/>
  <c r="Y64" i="39"/>
  <c r="AD51" i="39"/>
  <c r="G64" i="9"/>
  <c r="L51" i="9"/>
  <c r="M46" i="50"/>
  <c r="H59" i="50"/>
  <c r="AI42" i="54"/>
  <c r="AG58" i="54"/>
  <c r="J30" i="39"/>
  <c r="O14" i="39"/>
  <c r="O43" i="34"/>
  <c r="J45" i="34"/>
  <c r="O45" i="34" s="1"/>
  <c r="M51" i="29"/>
  <c r="H64" i="29"/>
  <c r="AE51" i="36"/>
  <c r="Z64" i="36"/>
  <c r="AB51" i="39"/>
  <c r="AG30" i="39"/>
  <c r="O50" i="49"/>
  <c r="J51" i="49"/>
  <c r="N51" i="43"/>
  <c r="I64" i="43"/>
  <c r="G21" i="73"/>
  <c r="L14" i="73"/>
  <c r="K9" i="72"/>
  <c r="N42" i="48"/>
  <c r="I55" i="48"/>
  <c r="J28" i="11"/>
  <c r="J51" i="2"/>
  <c r="O30" i="2"/>
  <c r="H55" i="65"/>
  <c r="M42" i="65"/>
  <c r="M46" i="27"/>
  <c r="H59" i="27"/>
  <c r="M51" i="49"/>
  <c r="H64" i="49"/>
  <c r="J30" i="36"/>
  <c r="O14" i="36"/>
  <c r="J42" i="31"/>
  <c r="AL54" i="71"/>
  <c r="AJ56" i="71"/>
  <c r="AL56" i="71" s="1"/>
  <c r="H46" i="40"/>
  <c r="M45" i="40"/>
  <c r="G46" i="37"/>
  <c r="L32" i="37"/>
  <c r="AY55" i="35"/>
  <c r="BD42" i="35"/>
  <c r="BF45" i="37"/>
  <c r="BA46" i="37"/>
  <c r="G41" i="73"/>
  <c r="L41" i="73" s="1"/>
  <c r="L28" i="73"/>
  <c r="BD55" i="38"/>
  <c r="H55" i="22"/>
  <c r="M42" i="22"/>
  <c r="I46" i="40"/>
  <c r="N45" i="40"/>
  <c r="BF21" i="38"/>
  <c r="BA42" i="38"/>
  <c r="J21" i="35"/>
  <c r="O14" i="35"/>
  <c r="I42" i="32"/>
  <c r="N41" i="32"/>
  <c r="G64" i="60"/>
  <c r="L51" i="60"/>
  <c r="J55" i="51"/>
  <c r="O55" i="51" s="1"/>
  <c r="O42" i="51"/>
  <c r="O21" i="1"/>
  <c r="J42" i="1"/>
  <c r="AD42" i="35"/>
  <c r="Y55" i="35"/>
  <c r="N41" i="73"/>
  <c r="I42" i="73"/>
  <c r="AE51" i="39"/>
  <c r="Z64" i="39"/>
  <c r="AF51" i="33"/>
  <c r="AA64" i="33"/>
  <c r="M42" i="11"/>
  <c r="H23" i="72"/>
  <c r="AX64" i="36"/>
  <c r="BC51" i="36"/>
  <c r="E16" i="71"/>
  <c r="E35" i="71"/>
  <c r="E42" i="71" s="1"/>
  <c r="G42" i="71" s="1"/>
  <c r="W54" i="54"/>
  <c r="V28" i="54"/>
  <c r="J16" i="31"/>
  <c r="AG21" i="32"/>
  <c r="AB42" i="32"/>
  <c r="N51" i="60"/>
  <c r="I64" i="60"/>
  <c r="N42" i="28"/>
  <c r="I55" i="28"/>
  <c r="N42" i="5"/>
  <c r="I55" i="5"/>
  <c r="BA51" i="39"/>
  <c r="BF30" i="39"/>
  <c r="N51" i="49"/>
  <c r="I64" i="49"/>
  <c r="I51" i="33"/>
  <c r="N50" i="33"/>
  <c r="AB51" i="33"/>
  <c r="AG30" i="33"/>
  <c r="O37" i="75"/>
  <c r="K16" i="71"/>
  <c r="K35" i="71"/>
  <c r="K42" i="71" s="1"/>
  <c r="M42" i="71" s="1"/>
  <c r="M42" i="25"/>
  <c r="H55" i="25"/>
  <c r="BC42" i="35"/>
  <c r="AX55" i="35"/>
  <c r="O14" i="34"/>
  <c r="J32" i="34"/>
  <c r="AY55" i="32"/>
  <c r="BD42" i="32"/>
  <c r="N42" i="59"/>
  <c r="I55" i="59"/>
  <c r="H42" i="35"/>
  <c r="M41" i="35"/>
  <c r="L46" i="3"/>
  <c r="G59" i="3"/>
  <c r="O45" i="50"/>
  <c r="J46" i="50"/>
  <c r="AD46" i="40"/>
  <c r="Y59" i="40"/>
  <c r="O21" i="62"/>
  <c r="J42" i="62"/>
  <c r="O21" i="28"/>
  <c r="J42" i="28"/>
  <c r="M46" i="24"/>
  <c r="H59" i="24"/>
  <c r="M43" i="76"/>
  <c r="H45" i="76"/>
  <c r="I42" i="38"/>
  <c r="N41" i="38"/>
  <c r="L42" i="59"/>
  <c r="G55" i="59"/>
  <c r="N46" i="27"/>
  <c r="I59" i="27"/>
  <c r="H51" i="36"/>
  <c r="M50" i="36"/>
  <c r="H55" i="5"/>
  <c r="M42" i="5"/>
  <c r="G42" i="32"/>
  <c r="L21" i="32"/>
  <c r="N43" i="76"/>
  <c r="I45" i="76"/>
  <c r="H46" i="34"/>
  <c r="M45" i="34"/>
  <c r="M42" i="38"/>
  <c r="H55" i="38"/>
  <c r="G51" i="75"/>
  <c r="L30" i="75"/>
  <c r="N51" i="2"/>
  <c r="I64" i="2"/>
  <c r="BA51" i="36"/>
  <c r="BF30" i="36"/>
  <c r="AJ58" i="54"/>
  <c r="AL42" i="54"/>
  <c r="O21" i="22"/>
  <c r="J42" i="22"/>
  <c r="AD46" i="37"/>
  <c r="Y59" i="37"/>
  <c r="O8" i="73"/>
  <c r="J14" i="73"/>
  <c r="M16" i="11"/>
  <c r="G51" i="33"/>
  <c r="L30" i="33"/>
  <c r="AF42" i="38"/>
  <c r="AA55" i="38"/>
  <c r="M51" i="66"/>
  <c r="H64" i="66"/>
  <c r="E54" i="31"/>
  <c r="G16" i="31"/>
  <c r="T54" i="71"/>
  <c r="V16" i="71"/>
  <c r="G28" i="54"/>
  <c r="H54" i="54"/>
  <c r="J32" i="40"/>
  <c r="O14" i="40"/>
  <c r="H9" i="72"/>
  <c r="J21" i="38"/>
  <c r="O14" i="38"/>
  <c r="W54" i="71"/>
  <c r="V28" i="71"/>
  <c r="J46" i="30"/>
  <c r="O32" i="30"/>
  <c r="G42" i="38"/>
  <c r="L21" i="38"/>
  <c r="G46" i="76" l="1"/>
  <c r="H58" i="31"/>
  <c r="W58" i="71"/>
  <c r="J32" i="76"/>
  <c r="J50" i="75"/>
  <c r="O50" i="75" s="1"/>
  <c r="Z58" i="54"/>
  <c r="M59" i="24"/>
  <c r="M64" i="6"/>
  <c r="J54" i="41"/>
  <c r="H56" i="41"/>
  <c r="O46" i="30"/>
  <c r="J59" i="30"/>
  <c r="O59" i="30" s="1"/>
  <c r="T56" i="71"/>
  <c r="V56" i="71" s="1"/>
  <c r="Z54" i="71"/>
  <c r="V54" i="71"/>
  <c r="M46" i="34"/>
  <c r="H59" i="34"/>
  <c r="M42" i="35"/>
  <c r="H55" i="35"/>
  <c r="AB64" i="33"/>
  <c r="AG64" i="33" s="1"/>
  <c r="AG51" i="33"/>
  <c r="AG42" i="32"/>
  <c r="AB55" i="32"/>
  <c r="AG55" i="32" s="1"/>
  <c r="O42" i="1"/>
  <c r="J55" i="1"/>
  <c r="O55" i="1" s="1"/>
  <c r="M55" i="22"/>
  <c r="BF46" i="37"/>
  <c r="BA59" i="37"/>
  <c r="BF59" i="37" s="1"/>
  <c r="J64" i="49"/>
  <c r="O64" i="49" s="1"/>
  <c r="O51" i="49"/>
  <c r="O43" i="76"/>
  <c r="J45" i="76"/>
  <c r="O45" i="76" s="1"/>
  <c r="N55" i="51"/>
  <c r="AF55" i="32"/>
  <c r="M55" i="8"/>
  <c r="BC64" i="39"/>
  <c r="J64" i="6"/>
  <c r="O64" i="6" s="1"/>
  <c r="O51" i="6"/>
  <c r="L42" i="35"/>
  <c r="G55" i="35"/>
  <c r="AG46" i="37"/>
  <c r="AB59" i="37"/>
  <c r="AG59" i="37" s="1"/>
  <c r="J16" i="71"/>
  <c r="J64" i="66"/>
  <c r="O64" i="66" s="1"/>
  <c r="O51" i="66"/>
  <c r="E56" i="11"/>
  <c r="K54" i="11"/>
  <c r="G54" i="11"/>
  <c r="O46" i="7"/>
  <c r="J59" i="7"/>
  <c r="O59" i="7" s="1"/>
  <c r="L64" i="23"/>
  <c r="J51" i="33"/>
  <c r="O30" i="33"/>
  <c r="J51" i="75"/>
  <c r="O30" i="75"/>
  <c r="M64" i="26"/>
  <c r="L64" i="29"/>
  <c r="J54" i="71"/>
  <c r="H56" i="71"/>
  <c r="N46" i="34"/>
  <c r="I59" i="34"/>
  <c r="AG56" i="71"/>
  <c r="AI56" i="71" s="1"/>
  <c r="AM54" i="71"/>
  <c r="AI54" i="71"/>
  <c r="M64" i="57"/>
  <c r="M64" i="49"/>
  <c r="M64" i="9"/>
  <c r="L42" i="38"/>
  <c r="G55" i="38"/>
  <c r="J46" i="40"/>
  <c r="O32" i="40"/>
  <c r="E58" i="31"/>
  <c r="O42" i="22"/>
  <c r="J55" i="22"/>
  <c r="O55" i="22" s="1"/>
  <c r="G64" i="75"/>
  <c r="L64" i="75" s="1"/>
  <c r="L51" i="75"/>
  <c r="I46" i="76"/>
  <c r="N45" i="76"/>
  <c r="N42" i="38"/>
  <c r="I55" i="38"/>
  <c r="J55" i="62"/>
  <c r="O55" i="62" s="1"/>
  <c r="O42" i="62"/>
  <c r="BC55" i="35"/>
  <c r="E54" i="71"/>
  <c r="G16" i="71"/>
  <c r="AE64" i="39"/>
  <c r="N42" i="73"/>
  <c r="I55" i="73"/>
  <c r="N55" i="73" s="1"/>
  <c r="N55" i="48"/>
  <c r="M64" i="29"/>
  <c r="BC59" i="40"/>
  <c r="M51" i="39"/>
  <c r="H64" i="39"/>
  <c r="BD59" i="40"/>
  <c r="N55" i="8"/>
  <c r="N55" i="25"/>
  <c r="BF46" i="40"/>
  <c r="BA59" i="40"/>
  <c r="BF59" i="40" s="1"/>
  <c r="J56" i="31"/>
  <c r="E58" i="11"/>
  <c r="O42" i="8"/>
  <c r="J55" i="8"/>
  <c r="O55" i="8" s="1"/>
  <c r="L55" i="8"/>
  <c r="AF59" i="40"/>
  <c r="N51" i="39"/>
  <c r="I64" i="39"/>
  <c r="N59" i="30"/>
  <c r="BF42" i="35"/>
  <c r="BA55" i="35"/>
  <c r="BF55" i="35" s="1"/>
  <c r="M51" i="33"/>
  <c r="H64" i="33"/>
  <c r="M64" i="43"/>
  <c r="T58" i="54"/>
  <c r="J55" i="42"/>
  <c r="O55" i="42" s="1"/>
  <c r="O42" i="42"/>
  <c r="M59" i="30"/>
  <c r="AD59" i="37"/>
  <c r="M55" i="5"/>
  <c r="J64" i="9"/>
  <c r="O64" i="9" s="1"/>
  <c r="O51" i="9"/>
  <c r="O21" i="38"/>
  <c r="J42" i="38"/>
  <c r="AF55" i="38"/>
  <c r="H46" i="76"/>
  <c r="M45" i="76"/>
  <c r="L59" i="3"/>
  <c r="N55" i="59"/>
  <c r="N51" i="33"/>
  <c r="I64" i="33"/>
  <c r="L64" i="9"/>
  <c r="N59" i="24"/>
  <c r="K58" i="31"/>
  <c r="N55" i="22"/>
  <c r="M41" i="73"/>
  <c r="H42" i="73"/>
  <c r="BC64" i="33"/>
  <c r="T56" i="54"/>
  <c r="Z54" i="54"/>
  <c r="L64" i="57"/>
  <c r="O42" i="56"/>
  <c r="J55" i="56"/>
  <c r="O55" i="56" s="1"/>
  <c r="AG42" i="38"/>
  <c r="AB55" i="38"/>
  <c r="AG55" i="38" s="1"/>
  <c r="O46" i="3"/>
  <c r="J59" i="3"/>
  <c r="O59" i="3" s="1"/>
  <c r="L46" i="34"/>
  <c r="G59" i="34"/>
  <c r="I51" i="75"/>
  <c r="N50" i="75"/>
  <c r="M55" i="56"/>
  <c r="O21" i="32"/>
  <c r="J42" i="32"/>
  <c r="M55" i="59"/>
  <c r="L64" i="63"/>
  <c r="L55" i="65"/>
  <c r="L55" i="28"/>
  <c r="BC55" i="32"/>
  <c r="AD55" i="38"/>
  <c r="O42" i="48"/>
  <c r="J55" i="48"/>
  <c r="O55" i="48" s="1"/>
  <c r="M55" i="42"/>
  <c r="M59" i="10"/>
  <c r="J21" i="73"/>
  <c r="O14" i="73"/>
  <c r="M55" i="25"/>
  <c r="BA64" i="39"/>
  <c r="BF64" i="39" s="1"/>
  <c r="BF51" i="39"/>
  <c r="AD55" i="35"/>
  <c r="BD55" i="35"/>
  <c r="K16" i="72"/>
  <c r="K35" i="72"/>
  <c r="K42" i="72" s="1"/>
  <c r="M42" i="72" s="1"/>
  <c r="BF46" i="34"/>
  <c r="BA59" i="34"/>
  <c r="BF59" i="34" s="1"/>
  <c r="J55" i="5"/>
  <c r="O55" i="5" s="1"/>
  <c r="O42" i="5"/>
  <c r="BC59" i="34"/>
  <c r="BD64" i="33"/>
  <c r="AD55" i="32"/>
  <c r="M55" i="1"/>
  <c r="J55" i="65"/>
  <c r="O55" i="65" s="1"/>
  <c r="O42" i="65"/>
  <c r="M51" i="75"/>
  <c r="H64" i="75"/>
  <c r="M64" i="75" s="1"/>
  <c r="BD64" i="39"/>
  <c r="AE55" i="38"/>
  <c r="AG46" i="34"/>
  <c r="AB59" i="34"/>
  <c r="AG59" i="34" s="1"/>
  <c r="L55" i="25"/>
  <c r="G64" i="36"/>
  <c r="L51" i="36"/>
  <c r="AD59" i="34"/>
  <c r="AE64" i="33"/>
  <c r="AF59" i="34"/>
  <c r="AE59" i="40"/>
  <c r="L46" i="40"/>
  <c r="G59" i="40"/>
  <c r="J64" i="60"/>
  <c r="O64" i="60" s="1"/>
  <c r="O51" i="60"/>
  <c r="N64" i="9"/>
  <c r="M55" i="48"/>
  <c r="N64" i="49"/>
  <c r="H35" i="72"/>
  <c r="H42" i="72" s="1"/>
  <c r="J42" i="72" s="1"/>
  <c r="H16" i="72"/>
  <c r="J54" i="54"/>
  <c r="H56" i="54"/>
  <c r="L42" i="32"/>
  <c r="G55" i="32"/>
  <c r="M51" i="36"/>
  <c r="H64" i="36"/>
  <c r="AD59" i="40"/>
  <c r="N55" i="5"/>
  <c r="AF64" i="33"/>
  <c r="N42" i="32"/>
  <c r="I55" i="32"/>
  <c r="J51" i="36"/>
  <c r="O30" i="36"/>
  <c r="M55" i="65"/>
  <c r="J51" i="39"/>
  <c r="O30" i="39"/>
  <c r="AD64" i="39"/>
  <c r="BD59" i="34"/>
  <c r="M59" i="7"/>
  <c r="L55" i="1"/>
  <c r="M64" i="60"/>
  <c r="N55" i="65"/>
  <c r="L59" i="10"/>
  <c r="J64" i="46"/>
  <c r="O64" i="46" s="1"/>
  <c r="O51" i="46"/>
  <c r="M64" i="52"/>
  <c r="J64" i="23"/>
  <c r="O64" i="23" s="1"/>
  <c r="O51" i="23"/>
  <c r="AE55" i="32"/>
  <c r="J64" i="29"/>
  <c r="O64" i="29" s="1"/>
  <c r="O51" i="29"/>
  <c r="N64" i="57"/>
  <c r="N55" i="45"/>
  <c r="BC55" i="38"/>
  <c r="G42" i="41"/>
  <c r="O46" i="24"/>
  <c r="J59" i="24"/>
  <c r="O59" i="24" s="1"/>
  <c r="BD59" i="37"/>
  <c r="L55" i="5"/>
  <c r="H55" i="32"/>
  <c r="M42" i="32"/>
  <c r="L64" i="6"/>
  <c r="N64" i="66"/>
  <c r="H57" i="38"/>
  <c r="M55" i="38"/>
  <c r="N59" i="27"/>
  <c r="L64" i="66"/>
  <c r="J16" i="41"/>
  <c r="N59" i="50"/>
  <c r="BF42" i="32"/>
  <c r="BA55" i="32"/>
  <c r="BF55" i="32" s="1"/>
  <c r="E54" i="41"/>
  <c r="G16" i="41"/>
  <c r="O42" i="25"/>
  <c r="J55" i="25"/>
  <c r="O55" i="25" s="1"/>
  <c r="J46" i="37"/>
  <c r="O32" i="37"/>
  <c r="L46" i="76"/>
  <c r="G59" i="76"/>
  <c r="L59" i="76" s="1"/>
  <c r="O46" i="27"/>
  <c r="J59" i="27"/>
  <c r="O59" i="27" s="1"/>
  <c r="AE59" i="37"/>
  <c r="K28" i="72"/>
  <c r="L46" i="37"/>
  <c r="G59" i="37"/>
  <c r="N55" i="1"/>
  <c r="N64" i="52"/>
  <c r="AD64" i="33"/>
  <c r="Y54" i="71"/>
  <c r="W56" i="71"/>
  <c r="Y56" i="71" s="1"/>
  <c r="G64" i="33"/>
  <c r="L51" i="33"/>
  <c r="N64" i="2"/>
  <c r="L55" i="59"/>
  <c r="O46" i="50"/>
  <c r="J59" i="50"/>
  <c r="O59" i="50" s="1"/>
  <c r="BD55" i="32"/>
  <c r="M16" i="71"/>
  <c r="N55" i="28"/>
  <c r="N64" i="60"/>
  <c r="BC64" i="36"/>
  <c r="L64" i="60"/>
  <c r="O21" i="35"/>
  <c r="J42" i="35"/>
  <c r="E58" i="41" s="1"/>
  <c r="N46" i="40"/>
  <c r="I59" i="40"/>
  <c r="H58" i="11"/>
  <c r="J64" i="2"/>
  <c r="O64" i="2" s="1"/>
  <c r="O51" i="2"/>
  <c r="N64" i="43"/>
  <c r="AB64" i="39"/>
  <c r="AG64" i="39" s="1"/>
  <c r="AG51" i="39"/>
  <c r="M42" i="41"/>
  <c r="N55" i="56"/>
  <c r="AG56" i="54"/>
  <c r="AM54" i="54"/>
  <c r="O28" i="73"/>
  <c r="J41" i="73"/>
  <c r="O41" i="73" s="1"/>
  <c r="AF64" i="39"/>
  <c r="J64" i="57"/>
  <c r="O64" i="57" s="1"/>
  <c r="O51" i="57"/>
  <c r="E28" i="72"/>
  <c r="J54" i="11"/>
  <c r="H56" i="11"/>
  <c r="W58" i="54"/>
  <c r="L55" i="56"/>
  <c r="L59" i="24"/>
  <c r="AG46" i="40"/>
  <c r="AB59" i="40"/>
  <c r="AG59" i="40" s="1"/>
  <c r="L59" i="7"/>
  <c r="E35" i="72"/>
  <c r="E42" i="72" s="1"/>
  <c r="G42" i="72" s="1"/>
  <c r="E56" i="31"/>
  <c r="K54" i="31"/>
  <c r="G54" i="31"/>
  <c r="BA64" i="36"/>
  <c r="BF64" i="36" s="1"/>
  <c r="BF51" i="36"/>
  <c r="L21" i="73"/>
  <c r="G42" i="73"/>
  <c r="G64" i="39"/>
  <c r="L51" i="39"/>
  <c r="L59" i="27"/>
  <c r="M64" i="66"/>
  <c r="J55" i="28"/>
  <c r="O55" i="28" s="1"/>
  <c r="O42" i="28"/>
  <c r="J46" i="34"/>
  <c r="O32" i="34"/>
  <c r="Y54" i="54"/>
  <c r="W56" i="54"/>
  <c r="Y56" i="54" s="1"/>
  <c r="H28" i="72"/>
  <c r="BF42" i="38"/>
  <c r="BA55" i="38"/>
  <c r="BF55" i="38" s="1"/>
  <c r="M46" i="40"/>
  <c r="H59" i="40"/>
  <c r="M59" i="27"/>
  <c r="AE64" i="36"/>
  <c r="M59" i="50"/>
  <c r="M16" i="41"/>
  <c r="O46" i="10"/>
  <c r="J59" i="10"/>
  <c r="O59" i="10" s="1"/>
  <c r="O32" i="76"/>
  <c r="J46" i="76"/>
  <c r="E54" i="54"/>
  <c r="M55" i="28"/>
  <c r="L55" i="22"/>
  <c r="M64" i="2"/>
  <c r="BA64" i="33"/>
  <c r="BF64" i="33" s="1"/>
  <c r="BF51" i="33"/>
  <c r="L55" i="62"/>
  <c r="M46" i="37"/>
  <c r="H59" i="37"/>
  <c r="M55" i="51"/>
  <c r="L64" i="2"/>
  <c r="L59" i="30"/>
  <c r="AE59" i="34"/>
  <c r="O46" i="47"/>
  <c r="J59" i="47"/>
  <c r="O59" i="47" s="1"/>
  <c r="N64" i="46"/>
  <c r="AB64" i="36"/>
  <c r="AG64" i="36" s="1"/>
  <c r="AG51" i="36"/>
  <c r="AD64" i="36"/>
  <c r="M64" i="23"/>
  <c r="N59" i="47"/>
  <c r="AG42" i="35"/>
  <c r="AB55" i="35"/>
  <c r="AG55" i="35" s="1"/>
  <c r="AG58" i="71"/>
  <c r="T58" i="71"/>
  <c r="J55" i="59"/>
  <c r="O55" i="59" s="1"/>
  <c r="O42" i="59"/>
  <c r="L64" i="26"/>
  <c r="G16" i="72"/>
  <c r="K58" i="41" l="1"/>
  <c r="E54" i="72"/>
  <c r="H61" i="37"/>
  <c r="M59" i="37"/>
  <c r="J28" i="72"/>
  <c r="K56" i="31"/>
  <c r="M54" i="31"/>
  <c r="AP58" i="71"/>
  <c r="N51" i="75"/>
  <c r="I64" i="75"/>
  <c r="N64" i="75" s="1"/>
  <c r="M46" i="76"/>
  <c r="H59" i="76"/>
  <c r="M59" i="76" s="1"/>
  <c r="J55" i="38"/>
  <c r="O42" i="38"/>
  <c r="AM56" i="71"/>
  <c r="AO56" i="71" s="1"/>
  <c r="AO54" i="71"/>
  <c r="H61" i="34"/>
  <c r="M59" i="34"/>
  <c r="M28" i="72"/>
  <c r="J16" i="72"/>
  <c r="G66" i="36"/>
  <c r="L64" i="36"/>
  <c r="J55" i="32"/>
  <c r="O42" i="32"/>
  <c r="G61" i="34"/>
  <c r="L59" i="34"/>
  <c r="L55" i="35"/>
  <c r="G57" i="35"/>
  <c r="J64" i="36"/>
  <c r="O51" i="36"/>
  <c r="H66" i="36"/>
  <c r="M64" i="36"/>
  <c r="AC58" i="54"/>
  <c r="I61" i="34"/>
  <c r="N59" i="34"/>
  <c r="N59" i="40"/>
  <c r="I61" i="40"/>
  <c r="G66" i="33"/>
  <c r="L64" i="33"/>
  <c r="Z56" i="54"/>
  <c r="AB56" i="54" s="1"/>
  <c r="AB54" i="54"/>
  <c r="H66" i="33"/>
  <c r="M64" i="33"/>
  <c r="J64" i="33"/>
  <c r="O51" i="33"/>
  <c r="J56" i="41"/>
  <c r="L42" i="73"/>
  <c r="G55" i="73"/>
  <c r="L55" i="73" s="1"/>
  <c r="E56" i="54"/>
  <c r="K54" i="54"/>
  <c r="AM56" i="54"/>
  <c r="AO56" i="54" s="1"/>
  <c r="AO54" i="54"/>
  <c r="J56" i="11"/>
  <c r="H58" i="41"/>
  <c r="J64" i="39"/>
  <c r="O51" i="39"/>
  <c r="L55" i="32"/>
  <c r="G57" i="32"/>
  <c r="M42" i="73"/>
  <c r="H55" i="73"/>
  <c r="M55" i="73" s="1"/>
  <c r="I66" i="33"/>
  <c r="N64" i="33"/>
  <c r="N46" i="76"/>
  <c r="I59" i="76"/>
  <c r="N59" i="76" s="1"/>
  <c r="O46" i="40"/>
  <c r="J59" i="40"/>
  <c r="E56" i="72"/>
  <c r="G54" i="72"/>
  <c r="H61" i="40"/>
  <c r="M59" i="40"/>
  <c r="N58" i="11"/>
  <c r="O46" i="76"/>
  <c r="J59" i="76"/>
  <c r="O59" i="76" s="1"/>
  <c r="O42" i="35"/>
  <c r="J55" i="35"/>
  <c r="O46" i="37"/>
  <c r="J59" i="37"/>
  <c r="E56" i="41"/>
  <c r="K54" i="41"/>
  <c r="G54" i="41"/>
  <c r="I57" i="32"/>
  <c r="N55" i="32"/>
  <c r="M16" i="72"/>
  <c r="O21" i="73"/>
  <c r="J42" i="73"/>
  <c r="H66" i="39"/>
  <c r="M64" i="39"/>
  <c r="I57" i="38"/>
  <c r="N55" i="38"/>
  <c r="G57" i="38"/>
  <c r="L55" i="38"/>
  <c r="J56" i="71"/>
  <c r="K56" i="11"/>
  <c r="M54" i="11"/>
  <c r="G66" i="39"/>
  <c r="L64" i="39"/>
  <c r="AP58" i="54"/>
  <c r="N58" i="31"/>
  <c r="H54" i="72"/>
  <c r="K54" i="72" s="1"/>
  <c r="G28" i="72"/>
  <c r="G61" i="37"/>
  <c r="L59" i="37"/>
  <c r="J56" i="54"/>
  <c r="E56" i="71"/>
  <c r="K54" i="71"/>
  <c r="G54" i="71"/>
  <c r="J64" i="75"/>
  <c r="O64" i="75" s="1"/>
  <c r="O51" i="75"/>
  <c r="G56" i="11"/>
  <c r="H57" i="35"/>
  <c r="M55" i="35"/>
  <c r="G56" i="31"/>
  <c r="O46" i="34"/>
  <c r="J59" i="34"/>
  <c r="AC58" i="71"/>
  <c r="H57" i="32"/>
  <c r="M55" i="32"/>
  <c r="G61" i="40"/>
  <c r="L59" i="40"/>
  <c r="I66" i="39"/>
  <c r="N64" i="39"/>
  <c r="Z56" i="71"/>
  <c r="AB56" i="71" s="1"/>
  <c r="AB54" i="71"/>
  <c r="D12" i="77" l="1"/>
  <c r="K56" i="72"/>
  <c r="M54" i="72"/>
  <c r="J66" i="36"/>
  <c r="B68" i="36" s="1"/>
  <c r="O64" i="36"/>
  <c r="O59" i="34"/>
  <c r="J61" i="34"/>
  <c r="G63" i="34" s="1"/>
  <c r="J57" i="38"/>
  <c r="B59" i="38" s="1"/>
  <c r="O55" i="38"/>
  <c r="K56" i="41"/>
  <c r="M54" i="41"/>
  <c r="J61" i="40"/>
  <c r="G63" i="40" s="1"/>
  <c r="O59" i="40"/>
  <c r="J57" i="32"/>
  <c r="B59" i="32" s="1"/>
  <c r="O55" i="32"/>
  <c r="G56" i="71"/>
  <c r="D11" i="77"/>
  <c r="C58" i="11"/>
  <c r="D4" i="77" s="1"/>
  <c r="M56" i="11"/>
  <c r="G56" i="41"/>
  <c r="J66" i="39"/>
  <c r="B68" i="39" s="1"/>
  <c r="O64" i="39"/>
  <c r="J66" i="33"/>
  <c r="B68" i="33" s="1"/>
  <c r="O64" i="33"/>
  <c r="J55" i="73"/>
  <c r="O55" i="73" s="1"/>
  <c r="O42" i="73"/>
  <c r="J61" i="37"/>
  <c r="G63" i="37" s="1"/>
  <c r="O59" i="37"/>
  <c r="G56" i="72"/>
  <c r="H56" i="72"/>
  <c r="J54" i="72"/>
  <c r="K56" i="71"/>
  <c r="M54" i="71"/>
  <c r="J57" i="35"/>
  <c r="B59" i="35" s="1"/>
  <c r="O55" i="35"/>
  <c r="K56" i="54"/>
  <c r="M54" i="54"/>
  <c r="C58" i="31"/>
  <c r="D5" i="77" s="1"/>
  <c r="M56" i="31"/>
  <c r="D10" i="77" l="1"/>
  <c r="C58" i="71"/>
  <c r="D8" i="77" s="1"/>
  <c r="M56" i="71"/>
  <c r="M56" i="41"/>
  <c r="J56" i="72"/>
  <c r="C58" i="54"/>
  <c r="D7" i="77" s="1"/>
  <c r="M56" i="54"/>
  <c r="N58" i="41"/>
  <c r="C58" i="41" s="1"/>
  <c r="D6" i="77" s="1"/>
  <c r="C58" i="72"/>
  <c r="D9" i="77" s="1"/>
  <c r="M56" i="72"/>
</calcChain>
</file>

<file path=xl/sharedStrings.xml><?xml version="1.0" encoding="utf-8"?>
<sst xmlns="http://schemas.openxmlformats.org/spreadsheetml/2006/main" count="9473" uniqueCount="265">
  <si>
    <t>Activities Directly Associated with UAA Mail</t>
  </si>
  <si>
    <t>Volume (000)</t>
  </si>
  <si>
    <t>Cost (000)</t>
  </si>
  <si>
    <t>Unit Cost</t>
  </si>
  <si>
    <t>Letters</t>
  </si>
  <si>
    <t>Flats</t>
  </si>
  <si>
    <t>Parcels</t>
  </si>
  <si>
    <t>All Shapes</t>
  </si>
  <si>
    <t>Letter</t>
  </si>
  <si>
    <t>Flat</t>
  </si>
  <si>
    <t>Parcel</t>
  </si>
  <si>
    <t>Tab No</t>
  </si>
  <si>
    <t>C Offset</t>
  </si>
  <si>
    <t>Carrier Preparation</t>
  </si>
  <si>
    <t>Originating Postage Due Unit</t>
  </si>
  <si>
    <t>Total</t>
  </si>
  <si>
    <t>CFS Postage Due Unit</t>
  </si>
  <si>
    <t>Subtotal</t>
  </si>
  <si>
    <t>Address Correction</t>
  </si>
  <si>
    <t>Electronic Notice - ACS Processing</t>
  </si>
  <si>
    <t>Manual Notice - 3547 Processing</t>
  </si>
  <si>
    <t>Grand Total</t>
  </si>
  <si>
    <t>Notes:</t>
  </si>
  <si>
    <t>PARS Pieces</t>
  </si>
  <si>
    <t>Clerk Handling - CIOSS Prep</t>
  </si>
  <si>
    <t>CIOSS Processing</t>
  </si>
  <si>
    <t>AFR Finalization</t>
  </si>
  <si>
    <t>REC Site Finalization</t>
  </si>
  <si>
    <t>Downstream Activities</t>
  </si>
  <si>
    <t>Mailstream Proc &amp; Trans</t>
  </si>
  <si>
    <t>Destinating Postage Due</t>
  </si>
  <si>
    <t>Subtotal - PARS</t>
  </si>
  <si>
    <t>Non-PARS Pieces</t>
  </si>
  <si>
    <t>Subtotal - Non-PARS</t>
  </si>
  <si>
    <t>CIOSS Rejs - CFS/Nixie Unit Proc</t>
  </si>
  <si>
    <t>R Offset 1</t>
  </si>
  <si>
    <t>R Offset 2</t>
  </si>
  <si>
    <t>Lagged</t>
  </si>
  <si>
    <t>Main</t>
  </si>
  <si>
    <t>Alternative</t>
  </si>
  <si>
    <t>Fwd Tab</t>
  </si>
  <si>
    <t>RTS Tab</t>
  </si>
  <si>
    <t>Wst Tab</t>
  </si>
  <si>
    <t>Tot Tab</t>
  </si>
  <si>
    <t>Letter Col</t>
  </si>
  <si>
    <t>Flat Col</t>
  </si>
  <si>
    <t>Parcel Col</t>
  </si>
  <si>
    <t>First Class</t>
  </si>
  <si>
    <t>Single-Piece</t>
  </si>
  <si>
    <t>Cost of Forwarded UAA Mail</t>
  </si>
  <si>
    <t>First-Class Mail, Single Piece (1)</t>
  </si>
  <si>
    <t>Presorted</t>
  </si>
  <si>
    <t>First-Class Mail, Presorted (1)</t>
  </si>
  <si>
    <t>Automation</t>
  </si>
  <si>
    <t>First-Class Mail, Automation (1)</t>
  </si>
  <si>
    <t>Periodicals</t>
  </si>
  <si>
    <t>Periodicals, Presorted (1)</t>
  </si>
  <si>
    <t>Carrier Route</t>
  </si>
  <si>
    <t>Periodicals, Carrier Route (1)</t>
  </si>
  <si>
    <t>Periodicals, Automation (1)</t>
  </si>
  <si>
    <t>Standard</t>
  </si>
  <si>
    <t>Standard Mail, Presorted (1)</t>
  </si>
  <si>
    <t>ECR</t>
  </si>
  <si>
    <t>Standard Mail, Carrier Route (1)</t>
  </si>
  <si>
    <t>Standard Mail, Automation (1)</t>
  </si>
  <si>
    <t>Standard NP</t>
  </si>
  <si>
    <t>Standard Mail Nonprofit, Presorted (1)</t>
  </si>
  <si>
    <t>Standard Mail Nonprofit, Carrier Route (1)</t>
  </si>
  <si>
    <t>Standard Mail Nonprofit, Automation (1)</t>
  </si>
  <si>
    <t>Package Services</t>
  </si>
  <si>
    <t>Parcel Post</t>
  </si>
  <si>
    <t>Package Services, Parcel Post (1)</t>
  </si>
  <si>
    <t>Parcel Select</t>
  </si>
  <si>
    <t>Package Services, Parcel Select (1)</t>
  </si>
  <si>
    <t>BPM</t>
  </si>
  <si>
    <t>Package Services, Bound Printed Matter (1)</t>
  </si>
  <si>
    <t>Media/Library</t>
  </si>
  <si>
    <t>Package Services, Media/Library (1)</t>
  </si>
  <si>
    <t>Other</t>
  </si>
  <si>
    <t>International</t>
  </si>
  <si>
    <t>All Other Classes, International (1)</t>
  </si>
  <si>
    <t>Priority</t>
  </si>
  <si>
    <t>All Other Classes, Priority (1)</t>
  </si>
  <si>
    <t>USPS</t>
  </si>
  <si>
    <t>All Other Classes, USPS Mail (1)</t>
  </si>
  <si>
    <t>Free</t>
  </si>
  <si>
    <t>All Other Classes, Free Matter for the Blind (1)</t>
  </si>
  <si>
    <t>Express</t>
  </si>
  <si>
    <t>All Other Classes, Express (1)</t>
  </si>
  <si>
    <t>All Classes and Rate Categories (1)</t>
  </si>
  <si>
    <t>Cost of Returned-to-Sender UAA Mail</t>
  </si>
  <si>
    <t>Cost of Wasted UAA Mail</t>
  </si>
  <si>
    <t>REC Site Finalization (3)</t>
  </si>
  <si>
    <t>CIOSS Rejs - CFS Proc (3)</t>
  </si>
  <si>
    <t>Delivery Unit Hand Forwarded (4)</t>
  </si>
  <si>
    <t>Clerk Handling - Prep/Mark Up (5)</t>
  </si>
  <si>
    <t>CFS Unit COA Mail Forwarded (6)</t>
  </si>
  <si>
    <t>CFS Processing (3)</t>
  </si>
  <si>
    <t>(3) Excludes Address Change Service (ACS) and manual notice processing.</t>
  </si>
  <si>
    <t>(4) Mail being hand forwarded from the delivery unit.</t>
  </si>
  <si>
    <t>(5) Nixie clerk prep, mark up, and diversion of local hand forwards.</t>
  </si>
  <si>
    <t>(6) Mail directly sent to CFS unit which is then forwarded.</t>
  </si>
  <si>
    <t>COA Mail Forwarded (2)</t>
  </si>
  <si>
    <t>COA Mail Returned (2)</t>
  </si>
  <si>
    <t>CIOSS Rejs - CFS/Nixie Unit Proc (3)</t>
  </si>
  <si>
    <t>Nixie Mail Returned (4)</t>
  </si>
  <si>
    <t>Delivery Unit RTS (5)</t>
  </si>
  <si>
    <t>(2) COA mail captured by PARS (intercepted or carrier-identified) which is then forwarded.</t>
  </si>
  <si>
    <t>(2) COA mail captured by PARS (intercepted or carrier-identified) which is then returned.</t>
  </si>
  <si>
    <t>(4) Nixie mail captured by PARS (intercepted or carrier-identified) which is then returned.</t>
  </si>
  <si>
    <t>(6) Nixie clerk prep, mark up, diversion of MRC mail.</t>
  </si>
  <si>
    <t>Clerk Handling - Prep/Mark Up (6)</t>
  </si>
  <si>
    <t>CFS Unit COA And Nixie RTS (7)</t>
  </si>
  <si>
    <t>(5) Mail directly returned from the delivery unit.</t>
  </si>
  <si>
    <t>(7) Mail sent to CFS unit which is then returned to sender.</t>
  </si>
  <si>
    <t>checks ---&gt;</t>
  </si>
  <si>
    <t>COA Mail Waste (2)</t>
  </si>
  <si>
    <t>Non-Forwardable Mail Waste (4)</t>
  </si>
  <si>
    <t>Nixie Mail Waste (5)</t>
  </si>
  <si>
    <t>Delivery Unit Waste (6)</t>
  </si>
  <si>
    <t>Clerk Handling - Verifying Waste (7)</t>
  </si>
  <si>
    <t>CFS Unit COA and Nixie Waste (8)</t>
  </si>
  <si>
    <t>(2) COA mail captured by PARS (intercepted or carrier-identified) which is then wasted based on USPS regulations.</t>
  </si>
  <si>
    <t>(4) Non-forwardable COA mail that is intercepted at the plant and wasted (unendorsed Standard Mail and BPM only).</t>
  </si>
  <si>
    <t>(5) Nixie mail captured by PARS (intercepted or carrier-identified) which is then wasted based on USPS regulations.</t>
  </si>
  <si>
    <t>(6) Mail that is wasted at the delivery unit (unendorsed Standard Mail and BPM only).</t>
  </si>
  <si>
    <t>(7) Mail in UBBM tubs being verified as waste.</t>
  </si>
  <si>
    <t>(8) Mail sent to CFS unit which is then wasted based on USPS regulations.</t>
  </si>
  <si>
    <t>First Class Mail, All Rate Categories and Shapes (1)</t>
  </si>
  <si>
    <t>Final Disposition</t>
  </si>
  <si>
    <t>Forwarded (2)</t>
  </si>
  <si>
    <t>Returned To Sender (3)</t>
  </si>
  <si>
    <t>Wasted (4)</t>
  </si>
  <si>
    <t>Cost</t>
  </si>
  <si>
    <t>Volume</t>
  </si>
  <si>
    <t>Unit</t>
  </si>
  <si>
    <t>Module</t>
  </si>
  <si>
    <t>Craft</t>
  </si>
  <si>
    <t>Activity</t>
  </si>
  <si>
    <t>($000)</t>
  </si>
  <si>
    <t>(000)</t>
  </si>
  <si>
    <t>Route</t>
  </si>
  <si>
    <t>Carrier/Clerk</t>
  </si>
  <si>
    <t>Identify/Separate</t>
  </si>
  <si>
    <t>Nixie Unit</t>
  </si>
  <si>
    <t>Clerk</t>
  </si>
  <si>
    <t>CFS Unit</t>
  </si>
  <si>
    <t>Processing &amp; Transport</t>
  </si>
  <si>
    <t>Clerk/MH</t>
  </si>
  <si>
    <t>Sort/Transport</t>
  </si>
  <si>
    <t>Accountable Unit</t>
  </si>
  <si>
    <t>Postage Due</t>
  </si>
  <si>
    <t>consol check ---&gt;</t>
  </si>
  <si>
    <t>&lt;---- consol check sum from detail pages</t>
  </si>
  <si>
    <t>(2) UAA mail that is forwarded to a new destination address.</t>
  </si>
  <si>
    <t>(3) UAA mail that is returned to the sender's address.</t>
  </si>
  <si>
    <t>(4) UAA mail that is wasted based on USPS UAA regulations.</t>
  </si>
  <si>
    <t>(6) Excludes keying of Address Change Service (ACS) participant and keyline codes.</t>
  </si>
  <si>
    <t>Nixie Work (4)</t>
  </si>
  <si>
    <t>Key/Label, Etc. (5)</t>
  </si>
  <si>
    <t>CIOSS</t>
  </si>
  <si>
    <t>Image Lift/Label</t>
  </si>
  <si>
    <t>REC Site</t>
  </si>
  <si>
    <t>Keying</t>
  </si>
  <si>
    <t>Activities Directly Associated with UAA Mail -- Non-PARS Pieces</t>
  </si>
  <si>
    <t>Forwarded (6)</t>
  </si>
  <si>
    <t>Returned To Sender (7)</t>
  </si>
  <si>
    <t>Wasted (8)</t>
  </si>
  <si>
    <t>Activities Directly Associated with UAA Mail -- All Pieces</t>
  </si>
  <si>
    <t>Forwarded</t>
  </si>
  <si>
    <t>Returned To Sender</t>
  </si>
  <si>
    <t>Wasted</t>
  </si>
  <si>
    <t>Activities Directly Associated with UAA Mail -- PARS Pieces</t>
  </si>
  <si>
    <t>All</t>
  </si>
  <si>
    <t>PARS</t>
  </si>
  <si>
    <t>Non-PARS</t>
  </si>
  <si>
    <t>Direct Activities</t>
  </si>
  <si>
    <t>Address Correction Activities</t>
  </si>
  <si>
    <t>&lt;----- CIOSS Rejects at Nixie Unit</t>
  </si>
  <si>
    <t>&lt;----- CIOSS Rejects at CFS Unit</t>
  </si>
  <si>
    <t>Periodicals, All Rate Categories and Shapes (1)</t>
  </si>
  <si>
    <t>Commercial ---&gt;</t>
  </si>
  <si>
    <t>Nonprofit ---&gt;</t>
  </si>
  <si>
    <t>Nonprofit</t>
  </si>
  <si>
    <t>Commercial</t>
  </si>
  <si>
    <t>Standard Mail, All Rate Categories and Shapes (1)</t>
  </si>
  <si>
    <t>consol check ----&gt;</t>
  </si>
  <si>
    <t>&lt;---- consol check</t>
  </si>
  <si>
    <t>Package Services, All Rate Categories and Shapes (1)</t>
  </si>
  <si>
    <t>Parcel Post/Parcel Select/BPM ----&gt;</t>
  </si>
  <si>
    <t>Media----&gt;</t>
  </si>
  <si>
    <t>&lt;--- Consol check 1</t>
  </si>
  <si>
    <t>&lt;--- Consol check 2</t>
  </si>
  <si>
    <t>Other Classes, All Rate Categories and Shapes (1)</t>
  </si>
  <si>
    <t>Intl/Priority/USPS ---&gt;</t>
  </si>
  <si>
    <t>Free ---&gt;</t>
  </si>
  <si>
    <t>Express ---&gt;</t>
  </si>
  <si>
    <t>Nada</t>
  </si>
  <si>
    <t>All Classes, Rate Categories and Shapes (1)</t>
  </si>
  <si>
    <t>(5) Excludes activities associated with Address Change Service (ACS) nixie mail.</t>
  </si>
  <si>
    <t>check Base Tabs ---&gt;</t>
  </si>
  <si>
    <t>check Rate Cat ---&gt;</t>
  </si>
  <si>
    <t>By Shape (1)</t>
  </si>
  <si>
    <t>Class</t>
  </si>
  <si>
    <t>Tables</t>
  </si>
  <si>
    <t>Checksum</t>
  </si>
  <si>
    <t>First</t>
  </si>
  <si>
    <t>4.2-4.11</t>
  </si>
  <si>
    <t>4.12-4.21</t>
  </si>
  <si>
    <t>4.22.4.31</t>
  </si>
  <si>
    <t>4.32-4.44</t>
  </si>
  <si>
    <t>All Other</t>
  </si>
  <si>
    <t>4.45-4.60</t>
  </si>
  <si>
    <t>4.61</t>
  </si>
  <si>
    <t>All Classes, Fwd</t>
  </si>
  <si>
    <t>Table 4.62</t>
  </si>
  <si>
    <t>All Classes, RTS</t>
  </si>
  <si>
    <t>Table 4.63</t>
  </si>
  <si>
    <t>All Classes, Wst</t>
  </si>
  <si>
    <t>Table 4.64</t>
  </si>
  <si>
    <t>Manual Notice - 3579 Processing</t>
  </si>
  <si>
    <t>Manual Notice - 3547/3579 Processing</t>
  </si>
  <si>
    <t>Table 4.1</t>
  </si>
  <si>
    <t>Simplified Unit Cost Example</t>
  </si>
  <si>
    <t>All Rate Categories Combined</t>
  </si>
  <si>
    <t>[1]</t>
  </si>
  <si>
    <t>[2]</t>
  </si>
  <si>
    <t>[3]</t>
  </si>
  <si>
    <t>= [1] x [2]</t>
  </si>
  <si>
    <t>Processing</t>
  </si>
  <si>
    <t>Step</t>
  </si>
  <si>
    <t>By Step</t>
  </si>
  <si>
    <t>Step 1</t>
  </si>
  <si>
    <t>Step 2</t>
  </si>
  <si>
    <t>Average Unit Cost ---&gt;</t>
  </si>
  <si>
    <t>= [3] / [1]</t>
  </si>
  <si>
    <t>Rate Category A</t>
  </si>
  <si>
    <t>[4]</t>
  </si>
  <si>
    <t>[5]</t>
  </si>
  <si>
    <t>[6]</t>
  </si>
  <si>
    <t>= [4] x [5]</t>
  </si>
  <si>
    <t>= [6] / [4]</t>
  </si>
  <si>
    <t>Rate Category B</t>
  </si>
  <si>
    <t>[7]</t>
  </si>
  <si>
    <t>[8]</t>
  </si>
  <si>
    <t>[9]</t>
  </si>
  <si>
    <t>= [7] x [8]</t>
  </si>
  <si>
    <t>= [9] / [7]</t>
  </si>
  <si>
    <t>UAA Mail Class, Rate Category and Shape Data</t>
  </si>
  <si>
    <t>Volume and Cost Tables</t>
  </si>
  <si>
    <t>PARS Environment</t>
  </si>
  <si>
    <t>Nixie Work (5)</t>
  </si>
  <si>
    <t>Key/Label, Etc. (6)</t>
  </si>
  <si>
    <t>PARS Environment, FY 23</t>
  </si>
  <si>
    <t>Table 4.11 - Summary of Costs for Processing Undeliverable-As-Addressed Mail, PARS Environment, FY  23</t>
  </si>
  <si>
    <t>Table 4.21 - Summary of Costs for Processing Undeliverable-As-Addressed Mail, PARS Environment, FY  23</t>
  </si>
  <si>
    <t>Table 4.31 - Summary of Costs for Processing Undeliverable-As-Addressed Mail, PARS Environment, FY  23</t>
  </si>
  <si>
    <t>Table 4.44 - Summary of Costs for Processing Undeliverable-As-Addressed Mail, PARS Environment, FY  23</t>
  </si>
  <si>
    <t>Table 4.60 - Summary of Costs for Processing Undeliverable-As-Addressed Mail, PARS Environment, FY  23</t>
  </si>
  <si>
    <t>Table 4.61 - Summary of Costs for Processing Undeliverable-As-Addressed Mail, PARS Environment, FY  23</t>
  </si>
  <si>
    <t>Table 4.62 - Cost of Forwarded UAA Mail -- All Classes, PARS Environment, FY  23</t>
  </si>
  <si>
    <t>Table 4.63 - Cost of Returned-To-Sender UAA Mail -- All Classes, PARS Environment, FY  23</t>
  </si>
  <si>
    <t>Table 4.64 - Cost of Wasted UAA Mail -- All Classes, PARS Environment, FY  23</t>
  </si>
  <si>
    <t>FY  23</t>
  </si>
  <si>
    <t>(1)  Refer to the PARS 23 Rate Category Cost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</si>
</sst>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164" formatCode="&quot;$&quot;#,##0.0000"/>
    <numFmt numFmtId="165" formatCode="&quot;$&quot;#,##0"/>
    <numFmt numFmtId="166" formatCode="&quot;$&quot;#,##0.000"/>
    <numFmt numFmtId="167" formatCode="#,##0.000"/>
    <numFmt numFmtId="168" formatCode="#,##0.0000"/>
    <numFmt numFmtId="169" formatCode="#,##0.00000"/>
    <numFmt numFmtId="170" formatCode="&quot;$&quot;#,##0.0;\(&quot;$&quot;#,##0.0\)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"/>
  </numFmts>
  <fonts count="10" x14ac:knownFonts="1">
    <font>
      <sz val="10"/>
      <name val="Arial"/>
    </font>
    <font>
      <sz val="10"/>
      <name val="Arial"/>
    </font>
    <font>
      <sz val="12"/>
      <name val="Helv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1" applyBorder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/>
  </cellStyleXfs>
  <cellXfs count="191">
    <xf numFmtId="0" fontId="0" fillId="0" borderId="0" xfId="0"/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quotePrefix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/>
    <xf numFmtId="164" fontId="7" fillId="0" borderId="0" xfId="0" applyNumberFormat="1" applyFont="1" applyAlignment="1">
      <alignment horizontal="center" wrapText="1"/>
    </xf>
    <xf numFmtId="164" fontId="7" fillId="0" borderId="6" xfId="0" applyNumberFormat="1" applyFont="1" applyBorder="1" applyAlignment="1">
      <alignment horizontal="center" wrapText="1"/>
    </xf>
    <xf numFmtId="0" fontId="6" fillId="0" borderId="5" xfId="0" quotePrefix="1" applyFont="1" applyBorder="1" applyAlignment="1">
      <alignment horizontal="left"/>
    </xf>
    <xf numFmtId="0" fontId="0" fillId="0" borderId="6" xfId="0" applyBorder="1"/>
    <xf numFmtId="0" fontId="0" fillId="0" borderId="5" xfId="0" applyBorder="1" applyAlignment="1">
      <alignment horizontal="left" indent="2"/>
    </xf>
    <xf numFmtId="3" fontId="0" fillId="0" borderId="0" xfId="0" applyNumberFormat="1"/>
    <xf numFmtId="3" fontId="5" fillId="0" borderId="0" xfId="0" applyNumberFormat="1" applyFont="1" applyAlignment="1">
      <alignment horizontal="right" wrapText="1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5" xfId="0" quotePrefix="1" applyBorder="1" applyAlignment="1">
      <alignment horizontal="left" indent="2"/>
    </xf>
    <xf numFmtId="3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2" xfId="0" applyFont="1" applyBorder="1"/>
    <xf numFmtId="0" fontId="0" fillId="0" borderId="4" xfId="0" applyBorder="1"/>
    <xf numFmtId="169" fontId="0" fillId="0" borderId="0" xfId="0" applyNumberFormat="1"/>
    <xf numFmtId="3" fontId="0" fillId="0" borderId="12" xfId="0" applyNumberFormat="1" applyBorder="1"/>
    <xf numFmtId="169" fontId="0" fillId="0" borderId="12" xfId="0" applyNumberFormat="1" applyBorder="1"/>
    <xf numFmtId="165" fontId="0" fillId="0" borderId="12" xfId="0" applyNumberFormat="1" applyBorder="1"/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5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center" wrapText="1"/>
    </xf>
    <xf numFmtId="0" fontId="1" fillId="0" borderId="0" xfId="0" applyFont="1"/>
    <xf numFmtId="165" fontId="1" fillId="0" borderId="0" xfId="0" applyNumberFormat="1" applyFont="1" applyAlignment="1">
      <alignment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6" xfId="0" applyFont="1" applyBorder="1"/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/>
    <xf numFmtId="164" fontId="1" fillId="0" borderId="6" xfId="0" applyNumberFormat="1" applyFont="1" applyBorder="1"/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/>
    <xf numFmtId="168" fontId="1" fillId="3" borderId="0" xfId="0" applyNumberFormat="1" applyFont="1" applyFill="1" applyAlignment="1">
      <alignment wrapText="1"/>
    </xf>
    <xf numFmtId="3" fontId="5" fillId="0" borderId="0" xfId="0" applyNumberFormat="1" applyFont="1"/>
    <xf numFmtId="0" fontId="5" fillId="0" borderId="0" xfId="0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wrapText="1"/>
    </xf>
    <xf numFmtId="169" fontId="1" fillId="3" borderId="0" xfId="0" applyNumberFormat="1" applyFont="1" applyFill="1" applyAlignment="1">
      <alignment wrapText="1"/>
    </xf>
    <xf numFmtId="169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0" fontId="0" fillId="0" borderId="1" xfId="0" applyBorder="1" applyAlignment="1">
      <alignment horizontal="right"/>
    </xf>
    <xf numFmtId="0" fontId="0" fillId="0" borderId="14" xfId="0" applyBorder="1"/>
    <xf numFmtId="0" fontId="0" fillId="2" borderId="0" xfId="0" applyFill="1" applyAlignment="1">
      <alignment horizontal="right"/>
    </xf>
    <xf numFmtId="0" fontId="0" fillId="2" borderId="0" xfId="0" applyFill="1"/>
    <xf numFmtId="0" fontId="6" fillId="4" borderId="5" xfId="0" applyFont="1" applyFill="1" applyBorder="1"/>
    <xf numFmtId="0" fontId="6" fillId="4" borderId="5" xfId="0" quotePrefix="1" applyFont="1" applyFill="1" applyBorder="1" applyAlignment="1">
      <alignment horizontal="left"/>
    </xf>
    <xf numFmtId="0" fontId="0" fillId="0" borderId="15" xfId="0" applyBorder="1" applyAlignment="1">
      <alignment horizontal="left" indent="2"/>
    </xf>
    <xf numFmtId="3" fontId="5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wrapText="1"/>
    </xf>
    <xf numFmtId="3" fontId="0" fillId="0" borderId="12" xfId="0" applyNumberFormat="1" applyBorder="1" applyAlignment="1">
      <alignment horizontal="right"/>
    </xf>
    <xf numFmtId="0" fontId="0" fillId="0" borderId="3" xfId="0" applyBorder="1"/>
    <xf numFmtId="0" fontId="0" fillId="0" borderId="12" xfId="0" applyBorder="1"/>
    <xf numFmtId="0" fontId="0" fillId="0" borderId="15" xfId="0" quotePrefix="1" applyBorder="1" applyAlignment="1">
      <alignment horizontal="left" indent="2"/>
    </xf>
    <xf numFmtId="0" fontId="6" fillId="0" borderId="5" xfId="0" applyFont="1" applyBorder="1" applyAlignment="1">
      <alignment horizontal="right"/>
    </xf>
    <xf numFmtId="0" fontId="0" fillId="0" borderId="11" xfId="0" applyBorder="1"/>
    <xf numFmtId="0" fontId="0" fillId="0" borderId="13" xfId="0" applyBorder="1"/>
    <xf numFmtId="0" fontId="5" fillId="0" borderId="0" xfId="0" applyFont="1" applyAlignment="1">
      <alignment horizontal="right"/>
    </xf>
    <xf numFmtId="3" fontId="6" fillId="0" borderId="0" xfId="0" applyNumberFormat="1" applyFont="1"/>
    <xf numFmtId="166" fontId="6" fillId="0" borderId="0" xfId="0" applyNumberFormat="1" applyFont="1" applyAlignment="1">
      <alignment horizontal="right" wrapText="1"/>
    </xf>
    <xf numFmtId="0" fontId="6" fillId="0" borderId="7" xfId="0" quotePrefix="1" applyFont="1" applyBorder="1" applyAlignment="1">
      <alignment horizontal="left"/>
    </xf>
    <xf numFmtId="169" fontId="6" fillId="3" borderId="9" xfId="0" applyNumberFormat="1" applyFont="1" applyFill="1" applyBorder="1"/>
    <xf numFmtId="0" fontId="5" fillId="0" borderId="0" xfId="0" quotePrefix="1" applyFont="1" applyAlignment="1">
      <alignment horizontal="right"/>
    </xf>
    <xf numFmtId="169" fontId="5" fillId="3" borderId="0" xfId="0" applyNumberFormat="1" applyFont="1" applyFill="1"/>
    <xf numFmtId="169" fontId="5" fillId="0" borderId="0" xfId="0" applyNumberFormat="1" applyFont="1"/>
    <xf numFmtId="6" fontId="0" fillId="0" borderId="0" xfId="0" quotePrefix="1" applyNumberFormat="1" applyAlignment="1">
      <alignment horizontal="right"/>
    </xf>
    <xf numFmtId="175" fontId="5" fillId="3" borderId="0" xfId="0" applyNumberFormat="1" applyFont="1" applyFill="1"/>
    <xf numFmtId="0" fontId="6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9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1" fillId="0" borderId="12" xfId="0" applyNumberFormat="1" applyFont="1" applyBorder="1" applyAlignment="1">
      <alignment wrapText="1"/>
    </xf>
    <xf numFmtId="0" fontId="5" fillId="0" borderId="3" xfId="0" applyFont="1" applyBorder="1" applyAlignment="1">
      <alignment horizontal="centerContinuous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left"/>
    </xf>
    <xf numFmtId="3" fontId="5" fillId="3" borderId="0" xfId="0" applyNumberFormat="1" applyFont="1" applyFill="1"/>
    <xf numFmtId="0" fontId="6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6" fontId="0" fillId="0" borderId="21" xfId="0" quotePrefix="1" applyNumberFormat="1" applyBorder="1" applyAlignment="1">
      <alignment horizontal="right"/>
    </xf>
    <xf numFmtId="6" fontId="0" fillId="0" borderId="1" xfId="0" quotePrefix="1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3" xfId="0" applyFont="1" applyBorder="1"/>
    <xf numFmtId="0" fontId="4" fillId="0" borderId="5" xfId="0" quotePrefix="1" applyFont="1" applyBorder="1" applyAlignment="1">
      <alignment horizontal="left"/>
    </xf>
    <xf numFmtId="0" fontId="0" fillId="0" borderId="15" xfId="0" applyBorder="1"/>
    <xf numFmtId="0" fontId="0" fillId="0" borderId="5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quotePrefix="1" applyBorder="1" applyAlignment="1">
      <alignment horizontal="left"/>
    </xf>
    <xf numFmtId="0" fontId="0" fillId="0" borderId="10" xfId="0" applyBorder="1"/>
    <xf numFmtId="0" fontId="6" fillId="0" borderId="12" xfId="0" applyFont="1" applyBorder="1" applyAlignment="1">
      <alignment horizontal="right"/>
    </xf>
    <xf numFmtId="165" fontId="5" fillId="0" borderId="12" xfId="0" applyNumberFormat="1" applyFont="1" applyBorder="1"/>
    <xf numFmtId="3" fontId="5" fillId="0" borderId="12" xfId="0" applyNumberFormat="1" applyFont="1" applyBorder="1"/>
    <xf numFmtId="166" fontId="6" fillId="0" borderId="12" xfId="0" applyNumberFormat="1" applyFont="1" applyBorder="1" applyAlignment="1">
      <alignment horizontal="right" wrapText="1"/>
    </xf>
    <xf numFmtId="166" fontId="6" fillId="0" borderId="13" xfId="0" applyNumberFormat="1" applyFont="1" applyBorder="1" applyAlignment="1">
      <alignment horizontal="right" wrapText="1"/>
    </xf>
    <xf numFmtId="0" fontId="6" fillId="0" borderId="23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6" fillId="0" borderId="5" xfId="0" applyFont="1" applyBorder="1"/>
    <xf numFmtId="166" fontId="6" fillId="0" borderId="6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6" fontId="5" fillId="0" borderId="1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6" fontId="5" fillId="0" borderId="6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right" wrapText="1"/>
    </xf>
    <xf numFmtId="6" fontId="0" fillId="0" borderId="12" xfId="0" quotePrefix="1" applyNumberFormat="1" applyBorder="1" applyAlignment="1">
      <alignment horizontal="right"/>
    </xf>
    <xf numFmtId="3" fontId="0" fillId="0" borderId="12" xfId="0" quotePrefix="1" applyNumberFormat="1" applyBorder="1" applyAlignment="1">
      <alignment horizontal="right"/>
    </xf>
    <xf numFmtId="165" fontId="0" fillId="0" borderId="17" xfId="0" applyNumberFormat="1" applyBorder="1"/>
    <xf numFmtId="0" fontId="0" fillId="0" borderId="18" xfId="0" applyBorder="1"/>
    <xf numFmtId="0" fontId="0" fillId="0" borderId="19" xfId="0" applyBorder="1"/>
    <xf numFmtId="165" fontId="0" fillId="0" borderId="27" xfId="0" applyNumberFormat="1" applyBorder="1"/>
    <xf numFmtId="0" fontId="0" fillId="0" borderId="28" xfId="0" applyBorder="1"/>
    <xf numFmtId="165" fontId="0" fillId="0" borderId="21" xfId="0" applyNumberFormat="1" applyBorder="1"/>
    <xf numFmtId="0" fontId="0" fillId="0" borderId="20" xfId="0" applyBorder="1"/>
    <xf numFmtId="3" fontId="0" fillId="0" borderId="18" xfId="0" applyNumberFormat="1" applyBorder="1"/>
    <xf numFmtId="166" fontId="5" fillId="0" borderId="19" xfId="0" applyNumberFormat="1" applyFont="1" applyBorder="1" applyAlignment="1">
      <alignment horizontal="right" wrapText="1"/>
    </xf>
    <xf numFmtId="166" fontId="5" fillId="0" borderId="22" xfId="0" applyNumberFormat="1" applyFont="1" applyBorder="1" applyAlignment="1">
      <alignment horizontal="right" wrapText="1"/>
    </xf>
    <xf numFmtId="169" fontId="6" fillId="0" borderId="0" xfId="0" applyNumberFormat="1" applyFont="1"/>
    <xf numFmtId="169" fontId="0" fillId="3" borderId="0" xfId="0" applyNumberFormat="1" applyFill="1"/>
    <xf numFmtId="169" fontId="0" fillId="3" borderId="14" xfId="0" applyNumberFormat="1" applyFill="1" applyBorder="1"/>
    <xf numFmtId="169" fontId="1" fillId="0" borderId="0" xfId="0" applyNumberFormat="1" applyFont="1"/>
    <xf numFmtId="175" fontId="5" fillId="0" borderId="0" xfId="0" applyNumberFormat="1" applyFont="1"/>
    <xf numFmtId="175" fontId="5" fillId="3" borderId="0" xfId="0" quotePrefix="1" applyNumberFormat="1" applyFont="1" applyFill="1" applyAlignment="1">
      <alignment horizontal="left"/>
    </xf>
    <xf numFmtId="175" fontId="5" fillId="3" borderId="0" xfId="0" quotePrefix="1" applyNumberFormat="1" applyFont="1" applyFill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29" xfId="0" applyBorder="1"/>
    <xf numFmtId="165" fontId="0" fillId="0" borderId="29" xfId="0" applyNumberFormat="1" applyBorder="1"/>
    <xf numFmtId="175" fontId="0" fillId="3" borderId="0" xfId="0" applyNumberFormat="1" applyFill="1"/>
    <xf numFmtId="0" fontId="9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6" fillId="0" borderId="17" xfId="0" applyFont="1" applyBorder="1"/>
    <xf numFmtId="0" fontId="0" fillId="0" borderId="27" xfId="0" applyBorder="1"/>
    <xf numFmtId="0" fontId="0" fillId="0" borderId="0" xfId="0" quotePrefix="1" applyAlignment="1">
      <alignment horizontal="center"/>
    </xf>
    <xf numFmtId="0" fontId="0" fillId="0" borderId="28" xfId="0" quotePrefix="1" applyBorder="1" applyAlignment="1">
      <alignment horizontal="center"/>
    </xf>
    <xf numFmtId="0" fontId="0" fillId="0" borderId="28" xfId="0" quotePrefix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21" xfId="0" applyBorder="1"/>
    <xf numFmtId="2" fontId="0" fillId="0" borderId="0" xfId="0" applyNumberFormat="1"/>
    <xf numFmtId="3" fontId="0" fillId="0" borderId="28" xfId="0" applyNumberFormat="1" applyBorder="1"/>
    <xf numFmtId="2" fontId="0" fillId="0" borderId="1" xfId="0" applyNumberFormat="1" applyBorder="1"/>
    <xf numFmtId="3" fontId="0" fillId="0" borderId="22" xfId="0" applyNumberFormat="1" applyBorder="1"/>
    <xf numFmtId="0" fontId="0" fillId="0" borderId="7" xfId="0" applyBorder="1"/>
    <xf numFmtId="0" fontId="0" fillId="0" borderId="8" xfId="0" quotePrefix="1" applyBorder="1" applyAlignment="1">
      <alignment horizontal="right"/>
    </xf>
    <xf numFmtId="167" fontId="0" fillId="0" borderId="9" xfId="0" applyNumberFormat="1" applyBorder="1"/>
    <xf numFmtId="0" fontId="6" fillId="0" borderId="17" xfId="0" quotePrefix="1" applyFont="1" applyBorder="1" applyAlignment="1">
      <alignment horizontal="left"/>
    </xf>
    <xf numFmtId="171" fontId="0" fillId="3" borderId="0" xfId="0" applyNumberFormat="1" applyFill="1"/>
  </cellXfs>
  <cellStyles count="7">
    <cellStyle name="ac" xfId="1" xr:uid="{00000000-0005-0000-0000-000000000000}"/>
    <cellStyle name="Milliers [0]_EDYAN" xfId="2" xr:uid="{00000000-0005-0000-0000-000001000000}"/>
    <cellStyle name="Milliers_EDYAN" xfId="3" xr:uid="{00000000-0005-0000-0000-000002000000}"/>
    <cellStyle name="Monétaire [0]_EDYAN" xfId="4" xr:uid="{00000000-0005-0000-0000-000003000000}"/>
    <cellStyle name="Monétaire_EDYAN" xfId="5" xr:uid="{00000000-0005-0000-0000-000004000000}"/>
    <cellStyle name="Normal" xfId="0" builtinId="0"/>
    <cellStyle name="Normal - Style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9:J12"/>
  <sheetViews>
    <sheetView zoomScale="70" workbookViewId="0"/>
  </sheetViews>
  <sheetFormatPr defaultRowHeight="12.5" x14ac:dyDescent="0.25"/>
  <sheetData>
    <row r="9" spans="1:10" ht="18" x14ac:dyDescent="0.4">
      <c r="A9" s="173" t="s">
        <v>248</v>
      </c>
      <c r="B9" s="173"/>
      <c r="C9" s="173"/>
      <c r="D9" s="11"/>
      <c r="E9" s="11"/>
      <c r="F9" s="11"/>
      <c r="G9" s="11"/>
      <c r="H9" s="11"/>
      <c r="I9" s="11"/>
      <c r="J9" s="11"/>
    </row>
    <row r="10" spans="1:10" ht="18" x14ac:dyDescent="0.4">
      <c r="A10" s="173" t="s">
        <v>249</v>
      </c>
      <c r="B10" s="173"/>
      <c r="C10" s="173"/>
      <c r="D10" s="11"/>
      <c r="E10" s="11"/>
      <c r="F10" s="11"/>
      <c r="G10" s="11"/>
      <c r="H10" s="11"/>
      <c r="I10" s="11"/>
      <c r="J10" s="11"/>
    </row>
    <row r="11" spans="1:10" ht="18" x14ac:dyDescent="0.4">
      <c r="A11" s="173" t="s">
        <v>250</v>
      </c>
      <c r="B11" s="173"/>
      <c r="C11" s="173"/>
      <c r="D11" s="11"/>
      <c r="E11" s="11"/>
      <c r="F11" s="11"/>
      <c r="G11" s="11"/>
      <c r="H11" s="11"/>
      <c r="I11" s="11"/>
      <c r="J11" s="11"/>
    </row>
    <row r="12" spans="1:10" ht="18" x14ac:dyDescent="0.4">
      <c r="A12" s="173" t="s">
        <v>263</v>
      </c>
      <c r="B12" s="173"/>
      <c r="C12" s="173"/>
      <c r="D12" s="11"/>
      <c r="E12" s="11"/>
      <c r="F12" s="11"/>
      <c r="G12" s="11"/>
      <c r="H12" s="11"/>
      <c r="I12" s="11"/>
      <c r="J12" s="11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4.8 - Cost of Forwarded UAA Mail -- First-Class Mail, Automation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8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20601.082365206963</v>
      </c>
      <c r="C8" s="64">
        <v>0</v>
      </c>
      <c r="D8" s="64">
        <v>0</v>
      </c>
      <c r="E8" s="54">
        <f t="shared" ref="E8:E13" si="0">SUM(B8:D8)</f>
        <v>20601.082365206963</v>
      </c>
      <c r="F8" s="50"/>
      <c r="G8" s="51">
        <v>1510.6249651480075</v>
      </c>
      <c r="H8" s="51">
        <v>0</v>
      </c>
      <c r="I8" s="51">
        <v>0</v>
      </c>
      <c r="J8" s="51">
        <f t="shared" ref="J8:J13" si="1">SUM(G8:I8)</f>
        <v>1510.6249651480075</v>
      </c>
      <c r="K8" s="50"/>
      <c r="L8" s="22">
        <f t="shared" ref="L8:O14" si="2">IF(B8&lt;&gt;0,G8/B8,"--")</f>
        <v>7.3327456216538037E-2</v>
      </c>
      <c r="M8" s="22" t="str">
        <f t="shared" si="2"/>
        <v>--</v>
      </c>
      <c r="N8" s="22" t="str">
        <f t="shared" si="2"/>
        <v>--</v>
      </c>
      <c r="O8" s="23">
        <f t="shared" si="2"/>
        <v>7.3327456216538037E-2</v>
      </c>
      <c r="Q8">
        <v>28</v>
      </c>
      <c r="U8" s="24">
        <f>VLOOKUP($Y$6,FMap,5,FALSE)</f>
        <v>2</v>
      </c>
      <c r="V8" s="25">
        <f>VLOOKUP($Y$6,FMap,6,FALSE)</f>
        <v>24</v>
      </c>
      <c r="W8" s="26">
        <f>VLOOKUP($Y$6,FMap,7,FALSE)</f>
        <v>46</v>
      </c>
    </row>
    <row r="9" spans="1:25" x14ac:dyDescent="0.25">
      <c r="A9" s="27" t="s">
        <v>24</v>
      </c>
      <c r="B9" s="64">
        <v>20601.082365206963</v>
      </c>
      <c r="C9" s="64">
        <v>0</v>
      </c>
      <c r="D9" s="64">
        <v>0</v>
      </c>
      <c r="E9" s="54">
        <f t="shared" si="0"/>
        <v>20601.082365206963</v>
      </c>
      <c r="F9" s="50"/>
      <c r="G9" s="51">
        <v>157.95723255705988</v>
      </c>
      <c r="H9" s="51">
        <v>0</v>
      </c>
      <c r="I9" s="51">
        <v>0</v>
      </c>
      <c r="J9" s="51">
        <f t="shared" si="1"/>
        <v>157.95723255705988</v>
      </c>
      <c r="K9" s="50"/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  <c r="Q9">
        <v>29</v>
      </c>
      <c r="U9">
        <f>$U$8</f>
        <v>2</v>
      </c>
      <c r="V9">
        <f>$V$8</f>
        <v>24</v>
      </c>
      <c r="W9">
        <f>$W$8</f>
        <v>46</v>
      </c>
    </row>
    <row r="10" spans="1:25" x14ac:dyDescent="0.25">
      <c r="A10" s="18" t="s">
        <v>25</v>
      </c>
      <c r="B10" s="54">
        <v>412021.64730413887</v>
      </c>
      <c r="C10" s="54">
        <v>0</v>
      </c>
      <c r="D10" s="54">
        <v>0</v>
      </c>
      <c r="E10" s="54">
        <f t="shared" si="0"/>
        <v>412021.64730413887</v>
      </c>
      <c r="F10" s="50"/>
      <c r="G10" s="51">
        <v>26742.904014998865</v>
      </c>
      <c r="H10" s="51">
        <v>0</v>
      </c>
      <c r="I10" s="51">
        <v>0</v>
      </c>
      <c r="J10" s="51">
        <f t="shared" si="1"/>
        <v>26742.904014998865</v>
      </c>
      <c r="K10" s="50"/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30</v>
      </c>
      <c r="S10">
        <v>10</v>
      </c>
      <c r="U10">
        <f>$U$8</f>
        <v>2</v>
      </c>
      <c r="V10">
        <f>$V$8</f>
        <v>24</v>
      </c>
      <c r="W10">
        <f>$W$8</f>
        <v>46</v>
      </c>
    </row>
    <row r="11" spans="1:25" x14ac:dyDescent="0.25">
      <c r="A11" s="18" t="s">
        <v>26</v>
      </c>
      <c r="B11" s="54">
        <v>154296.63777577254</v>
      </c>
      <c r="C11" s="54">
        <v>0</v>
      </c>
      <c r="D11" s="54">
        <v>0</v>
      </c>
      <c r="E11" s="54">
        <f t="shared" si="0"/>
        <v>154296.63777577254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2</v>
      </c>
      <c r="V11">
        <f>$V$8</f>
        <v>24</v>
      </c>
      <c r="W11">
        <f>$W$8</f>
        <v>46</v>
      </c>
    </row>
    <row r="12" spans="1:25" x14ac:dyDescent="0.25">
      <c r="A12" s="27" t="s">
        <v>92</v>
      </c>
      <c r="B12" s="54">
        <v>239819.93380985336</v>
      </c>
      <c r="C12" s="54">
        <v>0</v>
      </c>
      <c r="D12" s="54">
        <v>0</v>
      </c>
      <c r="E12" s="54">
        <f t="shared" si="0"/>
        <v>239819.93380985336</v>
      </c>
      <c r="F12" s="50"/>
      <c r="G12" s="51">
        <v>22886.282095869676</v>
      </c>
      <c r="H12" s="51">
        <v>0</v>
      </c>
      <c r="I12" s="51">
        <v>0</v>
      </c>
      <c r="J12" s="51">
        <f t="shared" si="1"/>
        <v>22886.282095869676</v>
      </c>
      <c r="K12" s="50"/>
      <c r="L12" s="22">
        <f t="shared" si="2"/>
        <v>9.5431108383240482E-2</v>
      </c>
      <c r="M12" s="22" t="str">
        <f t="shared" si="2"/>
        <v>--</v>
      </c>
      <c r="N12" s="22" t="str">
        <f t="shared" si="2"/>
        <v>--</v>
      </c>
      <c r="O12" s="23">
        <f t="shared" si="2"/>
        <v>9.5431108383240482E-2</v>
      </c>
      <c r="Q12">
        <f>Q11+1</f>
        <v>32</v>
      </c>
      <c r="R12">
        <v>33</v>
      </c>
      <c r="S12">
        <v>10</v>
      </c>
      <c r="U12">
        <f>$U$8</f>
        <v>2</v>
      </c>
      <c r="V12">
        <f>$V$8</f>
        <v>24</v>
      </c>
      <c r="W12">
        <f>$W$8</f>
        <v>46</v>
      </c>
    </row>
    <row r="13" spans="1:25" x14ac:dyDescent="0.25">
      <c r="A13" s="27" t="s">
        <v>93</v>
      </c>
      <c r="B13" s="54">
        <v>17905.075718512941</v>
      </c>
      <c r="C13" s="54">
        <v>0</v>
      </c>
      <c r="D13" s="54">
        <v>0</v>
      </c>
      <c r="E13" s="54">
        <f t="shared" si="0"/>
        <v>17905.075718512941</v>
      </c>
      <c r="F13" s="50"/>
      <c r="G13" s="51">
        <v>5616.6539987913438</v>
      </c>
      <c r="H13" s="51">
        <v>0</v>
      </c>
      <c r="I13" s="51">
        <v>0</v>
      </c>
      <c r="J13" s="51">
        <f t="shared" si="1"/>
        <v>5616.6539987913438</v>
      </c>
      <c r="K13" s="50"/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35</v>
      </c>
      <c r="S13">
        <v>10</v>
      </c>
      <c r="U13">
        <f>$U$8</f>
        <v>2</v>
      </c>
      <c r="V13">
        <f>$V$8</f>
        <v>24</v>
      </c>
      <c r="W13">
        <f>$W$8</f>
        <v>46</v>
      </c>
    </row>
    <row r="14" spans="1:25" x14ac:dyDescent="0.25">
      <c r="A14" s="18" t="s">
        <v>17</v>
      </c>
      <c r="B14" s="54">
        <f>B10</f>
        <v>412021.64730413887</v>
      </c>
      <c r="C14" s="54">
        <f>C10</f>
        <v>0</v>
      </c>
      <c r="D14" s="54">
        <f>D10</f>
        <v>0</v>
      </c>
      <c r="E14" s="54">
        <f>E10</f>
        <v>412021.64730413887</v>
      </c>
      <c r="F14" s="50"/>
      <c r="G14" s="51">
        <f>SUM(G8:G13)</f>
        <v>56914.422307364948</v>
      </c>
      <c r="H14" s="51">
        <f>SUM(H8:H13)</f>
        <v>0</v>
      </c>
      <c r="I14" s="51">
        <f>SUM(I8:I13)</f>
        <v>0</v>
      </c>
      <c r="J14" s="51">
        <f>SUM(J8:J13)</f>
        <v>56914.422307364948</v>
      </c>
      <c r="K14" s="50"/>
      <c r="L14" s="22">
        <f t="shared" si="2"/>
        <v>0.13813454385165561</v>
      </c>
      <c r="M14" s="22" t="str">
        <f t="shared" si="2"/>
        <v>--</v>
      </c>
      <c r="N14" s="22" t="str">
        <f t="shared" si="2"/>
        <v>--</v>
      </c>
      <c r="O14" s="23">
        <f t="shared" si="2"/>
        <v>0.13813454385165561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412021.64730413887</v>
      </c>
      <c r="C17" s="54">
        <f>C14</f>
        <v>0</v>
      </c>
      <c r="D17" s="54">
        <f>D14</f>
        <v>0</v>
      </c>
      <c r="E17" s="54">
        <f>SUM(B17:D17)</f>
        <v>412021.64730413887</v>
      </c>
      <c r="F17" s="50"/>
      <c r="G17" s="51">
        <v>53382.001048588158</v>
      </c>
      <c r="H17" s="51">
        <v>0</v>
      </c>
      <c r="I17" s="51">
        <v>0</v>
      </c>
      <c r="J17" s="51">
        <f>SUM(G17:I17)</f>
        <v>53382.001048588158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2</v>
      </c>
      <c r="V17">
        <f>$V$8</f>
        <v>24</v>
      </c>
      <c r="W17">
        <f>$W$8</f>
        <v>46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2</v>
      </c>
      <c r="V18">
        <f>$V$8</f>
        <v>24</v>
      </c>
      <c r="W18">
        <f>$W$8</f>
        <v>46</v>
      </c>
    </row>
    <row r="19" spans="1:23" x14ac:dyDescent="0.25">
      <c r="A19" s="18" t="s">
        <v>17</v>
      </c>
      <c r="B19" s="54">
        <f>B17</f>
        <v>412021.64730413887</v>
      </c>
      <c r="C19" s="54">
        <f>C17</f>
        <v>0</v>
      </c>
      <c r="D19" s="54">
        <f>D17</f>
        <v>0</v>
      </c>
      <c r="E19" s="54">
        <f>E17</f>
        <v>412021.64730413887</v>
      </c>
      <c r="F19" s="50"/>
      <c r="G19" s="51">
        <f>SUM(G17:G18)</f>
        <v>53382.001048588158</v>
      </c>
      <c r="H19" s="51">
        <f>SUM(H17:H18)</f>
        <v>0</v>
      </c>
      <c r="I19" s="51">
        <f>SUM(I17:I18)</f>
        <v>0</v>
      </c>
      <c r="J19" s="51">
        <f>SUM(J17:J18)</f>
        <v>53382.001048588158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412021.64730413887</v>
      </c>
      <c r="C21" s="54">
        <f>C19</f>
        <v>0</v>
      </c>
      <c r="D21" s="54">
        <f>D19</f>
        <v>0</v>
      </c>
      <c r="E21" s="54">
        <f>E19</f>
        <v>412021.64730413887</v>
      </c>
      <c r="F21" s="50"/>
      <c r="G21" s="51">
        <f>SUM(G14,G19)</f>
        <v>110296.4233559531</v>
      </c>
      <c r="H21" s="51">
        <f>SUM(H14,H19)</f>
        <v>0</v>
      </c>
      <c r="I21" s="51">
        <f>SUM(I14,I19)</f>
        <v>0</v>
      </c>
      <c r="J21" s="51">
        <f>SUM(J14,J19)</f>
        <v>110296.4233559531</v>
      </c>
      <c r="K21" s="50"/>
      <c r="L21" s="22">
        <f>IF(B21&lt;&gt;0,G21/B21,"--")</f>
        <v>0.26769570015950261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0.26769570015950261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23736.988330559128</v>
      </c>
      <c r="C25" s="64">
        <v>396.81033982656675</v>
      </c>
      <c r="D25" s="64">
        <v>0</v>
      </c>
      <c r="E25" s="54">
        <f>SUM(B25:D25)</f>
        <v>24133.798670385695</v>
      </c>
      <c r="F25" s="50"/>
      <c r="G25" s="51">
        <v>1588.7464801946096</v>
      </c>
      <c r="H25" s="51">
        <v>47.237112948454708</v>
      </c>
      <c r="I25" s="51">
        <v>0</v>
      </c>
      <c r="J25" s="51">
        <f>SUM(G25:I25)</f>
        <v>1635.9835931430644</v>
      </c>
      <c r="K25" s="50"/>
      <c r="L25" s="22">
        <f t="shared" ref="L25:O28" si="4">IF(B25&lt;&gt;0,G25/B25,"--")</f>
        <v>6.6931257582885886E-2</v>
      </c>
      <c r="M25" s="22">
        <f t="shared" si="4"/>
        <v>0.11904204151812313</v>
      </c>
      <c r="N25" s="22" t="str">
        <f t="shared" si="4"/>
        <v>--</v>
      </c>
      <c r="O25" s="23">
        <f t="shared" si="4"/>
        <v>6.7788068322230638E-2</v>
      </c>
      <c r="Q25">
        <v>1</v>
      </c>
      <c r="U25">
        <f>$U$8</f>
        <v>2</v>
      </c>
      <c r="V25">
        <f>$V$8</f>
        <v>24</v>
      </c>
      <c r="W25">
        <f>$W$8</f>
        <v>46</v>
      </c>
    </row>
    <row r="26" spans="1:23" x14ac:dyDescent="0.25">
      <c r="A26" s="27" t="s">
        <v>95</v>
      </c>
      <c r="B26" s="64">
        <v>23736.988330559132</v>
      </c>
      <c r="C26" s="64">
        <v>396.81033982656675</v>
      </c>
      <c r="D26" s="64">
        <v>0</v>
      </c>
      <c r="E26" s="54">
        <f>SUM(B26:D26)</f>
        <v>24133.798670385699</v>
      </c>
      <c r="F26" s="50"/>
      <c r="G26" s="51">
        <v>2776.4159260466386</v>
      </c>
      <c r="H26" s="51">
        <v>161.92518650570545</v>
      </c>
      <c r="I26" s="51">
        <v>0</v>
      </c>
      <c r="J26" s="51">
        <f>SUM(G26:I26)</f>
        <v>2938.3411125523439</v>
      </c>
      <c r="K26" s="50"/>
      <c r="L26" s="22">
        <f t="shared" si="4"/>
        <v>0.116965804059998</v>
      </c>
      <c r="M26" s="22">
        <f t="shared" si="4"/>
        <v>0.40806695353875566</v>
      </c>
      <c r="N26" s="22" t="str">
        <f t="shared" si="4"/>
        <v>--</v>
      </c>
      <c r="O26" s="23">
        <f t="shared" si="4"/>
        <v>0.12175211837488094</v>
      </c>
      <c r="Q26">
        <v>2</v>
      </c>
      <c r="U26">
        <f>$U$8</f>
        <v>2</v>
      </c>
      <c r="V26">
        <f>$V$8</f>
        <v>24</v>
      </c>
      <c r="W26">
        <f>$W$8</f>
        <v>46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2</v>
      </c>
      <c r="V27">
        <f>$V$8</f>
        <v>24</v>
      </c>
      <c r="W27">
        <f>$W$8</f>
        <v>46</v>
      </c>
    </row>
    <row r="28" spans="1:23" x14ac:dyDescent="0.25">
      <c r="A28" s="18" t="s">
        <v>15</v>
      </c>
      <c r="B28" s="64">
        <f>B25</f>
        <v>23736.988330559128</v>
      </c>
      <c r="C28" s="64">
        <f>C25</f>
        <v>396.81033982656675</v>
      </c>
      <c r="D28" s="64">
        <f>D25</f>
        <v>0</v>
      </c>
      <c r="E28" s="64">
        <f>E25</f>
        <v>24133.798670385695</v>
      </c>
      <c r="F28" s="50"/>
      <c r="G28" s="51">
        <f>SUM(G25:G27)</f>
        <v>4365.1624062412484</v>
      </c>
      <c r="H28" s="51">
        <f>SUM(H25:H27)</f>
        <v>209.16229945416018</v>
      </c>
      <c r="I28" s="51">
        <f>SUM(I25:I27)</f>
        <v>0</v>
      </c>
      <c r="J28" s="51">
        <f>SUM(J25:J27)</f>
        <v>4574.3247056954078</v>
      </c>
      <c r="K28" s="50"/>
      <c r="L28" s="22">
        <f t="shared" si="4"/>
        <v>0.18389706164288391</v>
      </c>
      <c r="M28" s="22">
        <f t="shared" si="4"/>
        <v>0.5271089950568788</v>
      </c>
      <c r="N28" s="22" t="str">
        <f t="shared" si="4"/>
        <v>--</v>
      </c>
      <c r="O28" s="23">
        <f t="shared" si="4"/>
        <v>0.18954018669711159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3571.0775757926258</v>
      </c>
      <c r="D31" s="64">
        <v>82.397347675723879</v>
      </c>
      <c r="E31" s="54">
        <f>SUM(B31:D31)</f>
        <v>3653.4749234683495</v>
      </c>
      <c r="F31" s="50"/>
      <c r="G31" s="51">
        <v>0</v>
      </c>
      <c r="H31" s="51">
        <v>254.31205026812947</v>
      </c>
      <c r="I31" s="51">
        <v>8.2275677871486579</v>
      </c>
      <c r="J31" s="51">
        <f>SUM(G31:I31)</f>
        <v>262.53961805527814</v>
      </c>
      <c r="K31" s="50"/>
      <c r="L31" s="22" t="str">
        <f t="shared" ref="L31:O34" si="5">IF(B31&lt;&gt;0,G31/B31,"--")</f>
        <v>--</v>
      </c>
      <c r="M31" s="22">
        <f t="shared" si="5"/>
        <v>7.1214372936629106E-2</v>
      </c>
      <c r="N31" s="22">
        <f t="shared" si="5"/>
        <v>9.9852337717572986E-2</v>
      </c>
      <c r="O31" s="23">
        <f t="shared" si="5"/>
        <v>7.1860249092948927E-2</v>
      </c>
      <c r="Q31">
        <v>0</v>
      </c>
      <c r="U31">
        <f>$U$8</f>
        <v>2</v>
      </c>
      <c r="V31">
        <f>$V$8</f>
        <v>24</v>
      </c>
      <c r="W31">
        <f>$W$8</f>
        <v>46</v>
      </c>
    </row>
    <row r="32" spans="1:23" x14ac:dyDescent="0.25">
      <c r="A32" s="27" t="s">
        <v>97</v>
      </c>
      <c r="B32" s="64">
        <v>0</v>
      </c>
      <c r="C32" s="64">
        <v>3571.0775757926253</v>
      </c>
      <c r="D32" s="64">
        <v>82.397347675723893</v>
      </c>
      <c r="E32" s="54">
        <f>SUM(B32:D32)</f>
        <v>3653.4749234683491</v>
      </c>
      <c r="F32" s="50"/>
      <c r="G32" s="51">
        <v>0</v>
      </c>
      <c r="H32" s="51">
        <v>1120.2134780883002</v>
      </c>
      <c r="I32" s="51">
        <v>25.847273677493938</v>
      </c>
      <c r="J32" s="51">
        <f>SUM(G32:I32)</f>
        <v>1146.0607517657941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0.31369060299387674</v>
      </c>
      <c r="O32" s="23">
        <f t="shared" si="5"/>
        <v>0.31369060299387674</v>
      </c>
      <c r="Q32">
        <v>3</v>
      </c>
      <c r="U32">
        <f>$U$8</f>
        <v>2</v>
      </c>
      <c r="V32">
        <f>$V$8</f>
        <v>24</v>
      </c>
      <c r="W32">
        <f>$W$8</f>
        <v>46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2</v>
      </c>
      <c r="V33">
        <f>$V$8</f>
        <v>24</v>
      </c>
      <c r="W33">
        <f>$W$8</f>
        <v>46</v>
      </c>
    </row>
    <row r="34" spans="1:23" x14ac:dyDescent="0.25">
      <c r="A34" s="18" t="s">
        <v>15</v>
      </c>
      <c r="B34" s="64">
        <f>B31</f>
        <v>0</v>
      </c>
      <c r="C34" s="64">
        <f>C31</f>
        <v>3571.0775757926258</v>
      </c>
      <c r="D34" s="64">
        <f>D31</f>
        <v>82.397347675723879</v>
      </c>
      <c r="E34" s="64">
        <f>E31</f>
        <v>3653.4749234683495</v>
      </c>
      <c r="F34" s="50"/>
      <c r="G34" s="51">
        <f>SUM(G31:G33)</f>
        <v>0</v>
      </c>
      <c r="H34" s="51">
        <f>SUM(H31:H33)</f>
        <v>1374.5255283564297</v>
      </c>
      <c r="I34" s="51">
        <f>SUM(I31:I33)</f>
        <v>34.074841464642596</v>
      </c>
      <c r="J34" s="51">
        <f>SUM(J31:J33)</f>
        <v>1408.6003698210723</v>
      </c>
      <c r="K34" s="50"/>
      <c r="L34" s="22" t="str">
        <f t="shared" si="5"/>
        <v>--</v>
      </c>
      <c r="M34" s="22">
        <f t="shared" si="5"/>
        <v>0.38490497593050582</v>
      </c>
      <c r="N34" s="22">
        <f t="shared" si="5"/>
        <v>0.41354294071144981</v>
      </c>
      <c r="O34" s="23">
        <f t="shared" si="5"/>
        <v>0.38555085208682566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23736.988330559128</v>
      </c>
      <c r="C37" s="64">
        <f>C28+C34</f>
        <v>3967.8879156191924</v>
      </c>
      <c r="D37" s="64">
        <f>D28+D34</f>
        <v>82.397347675723879</v>
      </c>
      <c r="E37" s="54">
        <f>SUM(B37:D37)</f>
        <v>27787.273593854043</v>
      </c>
      <c r="F37" s="50"/>
      <c r="G37" s="51">
        <v>5211.0167669568191</v>
      </c>
      <c r="H37" s="51">
        <v>1652.4715623765076</v>
      </c>
      <c r="I37" s="51">
        <v>276.28265773066488</v>
      </c>
      <c r="J37" s="51">
        <f>SUM(G37:I37)</f>
        <v>7139.7709870639919</v>
      </c>
      <c r="K37" s="50"/>
      <c r="L37" s="22">
        <f t="shared" ref="L37:O39" si="6">IF(B37&lt;&gt;0,G37/B37,"--")</f>
        <v>0.21953150477173752</v>
      </c>
      <c r="M37" s="22">
        <f t="shared" si="6"/>
        <v>0.41646125029684411</v>
      </c>
      <c r="N37" s="22">
        <f t="shared" si="6"/>
        <v>3.3530528047817731</v>
      </c>
      <c r="O37" s="23">
        <f t="shared" si="6"/>
        <v>0.25694391941507921</v>
      </c>
      <c r="Q37">
        <v>7</v>
      </c>
      <c r="U37">
        <f>$U$8</f>
        <v>2</v>
      </c>
      <c r="V37">
        <f>$V$8</f>
        <v>24</v>
      </c>
      <c r="W37">
        <f>$W$8</f>
        <v>46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2</v>
      </c>
      <c r="V38">
        <f>$V$8</f>
        <v>24</v>
      </c>
      <c r="W38">
        <f>$W$8</f>
        <v>46</v>
      </c>
    </row>
    <row r="39" spans="1:23" x14ac:dyDescent="0.25">
      <c r="A39" s="18" t="s">
        <v>17</v>
      </c>
      <c r="B39" s="64">
        <f>B37</f>
        <v>23736.988330559128</v>
      </c>
      <c r="C39" s="64">
        <f>C37</f>
        <v>3967.8879156191924</v>
      </c>
      <c r="D39" s="64">
        <f>D37</f>
        <v>82.397347675723879</v>
      </c>
      <c r="E39" s="64">
        <f>E37</f>
        <v>27787.273593854043</v>
      </c>
      <c r="F39" s="50"/>
      <c r="G39" s="51">
        <f>SUM(G37:G38)</f>
        <v>5211.0167669568191</v>
      </c>
      <c r="H39" s="51">
        <f>SUM(H37:H38)</f>
        <v>1652.4715623765076</v>
      </c>
      <c r="I39" s="51">
        <f>SUM(I37:I38)</f>
        <v>276.28265773066488</v>
      </c>
      <c r="J39" s="51">
        <f>SUM(J37:J38)</f>
        <v>7139.7709870639919</v>
      </c>
      <c r="K39" s="50"/>
      <c r="L39" s="22">
        <f t="shared" si="6"/>
        <v>0.21953150477173752</v>
      </c>
      <c r="M39" s="22">
        <f t="shared" si="6"/>
        <v>0.41646125029684411</v>
      </c>
      <c r="N39" s="22">
        <f t="shared" si="6"/>
        <v>3.3530528047817731</v>
      </c>
      <c r="O39" s="23">
        <f t="shared" si="6"/>
        <v>0.25694391941507921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23736.988330559128</v>
      </c>
      <c r="C41" s="68">
        <f>C39</f>
        <v>3967.8879156191924</v>
      </c>
      <c r="D41" s="68">
        <f>D39</f>
        <v>82.397347675723879</v>
      </c>
      <c r="E41" s="59">
        <f>SUM(B41:D41)</f>
        <v>27787.273593854043</v>
      </c>
      <c r="F41" s="60"/>
      <c r="G41" s="69">
        <f>SUM(G28,G34,G39)</f>
        <v>9576.1791731980666</v>
      </c>
      <c r="H41" s="69">
        <f>SUM(H28,H34,H39)</f>
        <v>3236.1593901870974</v>
      </c>
      <c r="I41" s="69">
        <f>SUM(I28,I34,I39)</f>
        <v>310.35749919530747</v>
      </c>
      <c r="J41" s="69">
        <f>SUM(J28,J34,J39)</f>
        <v>13122.696062580471</v>
      </c>
      <c r="K41" s="60"/>
      <c r="L41" s="31">
        <f t="shared" ref="L41:O42" si="7">IF(B41&lt;&gt;0,G41/B41,"--")</f>
        <v>0.40342856641462138</v>
      </c>
      <c r="M41" s="31">
        <f t="shared" si="7"/>
        <v>0.81558740040218392</v>
      </c>
      <c r="N41" s="31">
        <f t="shared" si="7"/>
        <v>3.7665957454932228</v>
      </c>
      <c r="O41" s="32">
        <f t="shared" si="7"/>
        <v>0.47225561796328713</v>
      </c>
    </row>
    <row r="42" spans="1:23" ht="13.5" thickBot="1" x14ac:dyDescent="0.35">
      <c r="A42" s="33" t="s">
        <v>17</v>
      </c>
      <c r="B42" s="80">
        <f>B21+B41</f>
        <v>435758.63563469797</v>
      </c>
      <c r="C42" s="80">
        <f>C21+C41</f>
        <v>3967.8879156191924</v>
      </c>
      <c r="D42" s="80">
        <f>D21+D41</f>
        <v>82.397347675723879</v>
      </c>
      <c r="E42" s="80">
        <f>E21+E41</f>
        <v>439808.92089799291</v>
      </c>
      <c r="F42" s="34"/>
      <c r="G42" s="81">
        <f>SUM(G21,G41)</f>
        <v>119872.60252915116</v>
      </c>
      <c r="H42" s="81">
        <f>SUM(H21,H41)</f>
        <v>3236.1593901870974</v>
      </c>
      <c r="I42" s="81">
        <f>SUM(I21,I41)</f>
        <v>310.35749919530747</v>
      </c>
      <c r="J42" s="81">
        <f>SUM(J21,J41)</f>
        <v>123419.11941853358</v>
      </c>
      <c r="K42" s="34"/>
      <c r="L42" s="40">
        <f t="shared" si="7"/>
        <v>0.27508944797973411</v>
      </c>
      <c r="M42" s="40">
        <f t="shared" si="7"/>
        <v>0.81558740040218392</v>
      </c>
      <c r="N42" s="40">
        <f t="shared" si="7"/>
        <v>3.7665957454932228</v>
      </c>
      <c r="O42" s="41">
        <f t="shared" si="7"/>
        <v>0.28061986365928854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77028.761334114402</v>
      </c>
      <c r="C46" s="65">
        <v>0</v>
      </c>
      <c r="D46" s="65">
        <v>0</v>
      </c>
      <c r="E46" s="54">
        <f>SUM(B46:D46)</f>
        <v>77028.761334114402</v>
      </c>
      <c r="F46" s="36"/>
      <c r="G46" s="51">
        <v>5254.6692289016428</v>
      </c>
      <c r="H46" s="51">
        <v>0</v>
      </c>
      <c r="I46" s="51">
        <v>0</v>
      </c>
      <c r="J46" s="51">
        <f>SUM(G46:I46)</f>
        <v>5254.6692289016428</v>
      </c>
      <c r="K46" s="19"/>
      <c r="L46" s="22">
        <f t="shared" ref="L46:O48" si="8">IF(B46&lt;&gt;0,G46/B46,"--")</f>
        <v>6.8216976852443059E-2</v>
      </c>
      <c r="M46" s="22" t="str">
        <f t="shared" si="8"/>
        <v>--</v>
      </c>
      <c r="N46" s="22" t="str">
        <f t="shared" si="8"/>
        <v>--</v>
      </c>
      <c r="O46" s="23">
        <f t="shared" si="8"/>
        <v>6.8216976852443059E-2</v>
      </c>
      <c r="Q46">
        <v>118</v>
      </c>
      <c r="U46">
        <f>$U$8</f>
        <v>2</v>
      </c>
      <c r="V46">
        <f>$V$8</f>
        <v>24</v>
      </c>
      <c r="W46">
        <f>$W$8</f>
        <v>46</v>
      </c>
    </row>
    <row r="47" spans="1:23" ht="12.75" customHeight="1" x14ac:dyDescent="0.25">
      <c r="A47" s="18" t="s">
        <v>20</v>
      </c>
      <c r="B47" s="65">
        <v>26275.457671170283</v>
      </c>
      <c r="C47" s="65">
        <v>0</v>
      </c>
      <c r="D47" s="65">
        <v>0</v>
      </c>
      <c r="E47" s="54">
        <f>SUM(B47:D47)</f>
        <v>26275.457671170283</v>
      </c>
      <c r="F47" s="36"/>
      <c r="G47" s="51">
        <v>20137.933195855618</v>
      </c>
      <c r="H47" s="51">
        <v>0</v>
      </c>
      <c r="I47" s="51">
        <v>0</v>
      </c>
      <c r="J47" s="51">
        <f>SUM(G47:I47)</f>
        <v>20137.933195855618</v>
      </c>
      <c r="K47" s="19"/>
      <c r="L47" s="22">
        <f t="shared" si="8"/>
        <v>0.76641607723359184</v>
      </c>
      <c r="M47" s="22" t="str">
        <f t="shared" si="8"/>
        <v>--</v>
      </c>
      <c r="N47" s="22" t="str">
        <f t="shared" si="8"/>
        <v>--</v>
      </c>
      <c r="O47" s="23">
        <f t="shared" si="8"/>
        <v>0.76641607723359184</v>
      </c>
      <c r="Q47">
        <v>120</v>
      </c>
      <c r="U47">
        <f>$U$8</f>
        <v>2</v>
      </c>
      <c r="V47">
        <f>$V$8</f>
        <v>24</v>
      </c>
      <c r="W47">
        <f>$W$8</f>
        <v>46</v>
      </c>
    </row>
    <row r="48" spans="1:23" ht="12.75" customHeight="1" x14ac:dyDescent="0.25">
      <c r="A48" s="18" t="s">
        <v>31</v>
      </c>
      <c r="B48" s="65">
        <f>SUM(B46:B47)</f>
        <v>103304.21900528469</v>
      </c>
      <c r="C48" s="65">
        <f>SUM(C46:C47)</f>
        <v>0</v>
      </c>
      <c r="D48" s="65">
        <f>SUM(D46:D47)</f>
        <v>0</v>
      </c>
      <c r="E48" s="65">
        <f>SUM(E46:E47)</f>
        <v>103304.21900528469</v>
      </c>
      <c r="F48" s="36"/>
      <c r="G48" s="51">
        <f>SUM(G46:G47)</f>
        <v>25392.60242475726</v>
      </c>
      <c r="H48" s="51">
        <f>SUM(H46:H47)</f>
        <v>0</v>
      </c>
      <c r="I48" s="51">
        <f>SUM(I46:I47)</f>
        <v>0</v>
      </c>
      <c r="J48" s="51">
        <f>SUM(J46:J47)</f>
        <v>25392.60242475726</v>
      </c>
      <c r="K48" s="19"/>
      <c r="L48" s="22">
        <f t="shared" si="8"/>
        <v>0.2458041178691672</v>
      </c>
      <c r="M48" s="22" t="str">
        <f t="shared" si="8"/>
        <v>--</v>
      </c>
      <c r="N48" s="22" t="str">
        <f t="shared" si="8"/>
        <v>--</v>
      </c>
      <c r="O48" s="23">
        <f t="shared" si="8"/>
        <v>0.2458041178691672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905.84756699521211</v>
      </c>
      <c r="D50" s="64">
        <v>0</v>
      </c>
      <c r="E50" s="20">
        <f>SUM(B50:D50)</f>
        <v>905.84756699521211</v>
      </c>
      <c r="F50" s="36"/>
      <c r="G50" s="51">
        <v>0</v>
      </c>
      <c r="H50" s="51">
        <v>522.53789014066888</v>
      </c>
      <c r="I50" s="51">
        <v>0</v>
      </c>
      <c r="J50" s="51">
        <f>SUM(G50:I50)</f>
        <v>522.53789014066888</v>
      </c>
      <c r="K50" s="19"/>
      <c r="L50" s="22" t="str">
        <f t="shared" ref="L50:O53" si="9">IF(B50&lt;&gt;0,G50/B50,"--")</f>
        <v>--</v>
      </c>
      <c r="M50" s="22">
        <f t="shared" si="9"/>
        <v>0.57684969213305926</v>
      </c>
      <c r="N50" s="22" t="str">
        <f t="shared" si="9"/>
        <v>--</v>
      </c>
      <c r="O50" s="23">
        <f t="shared" si="9"/>
        <v>0.57684969213305926</v>
      </c>
      <c r="Q50">
        <v>95</v>
      </c>
      <c r="U50">
        <f>$U$8</f>
        <v>2</v>
      </c>
      <c r="V50">
        <f>$V$8</f>
        <v>24</v>
      </c>
      <c r="W50">
        <f>$W$8</f>
        <v>46</v>
      </c>
    </row>
    <row r="51" spans="1:23" x14ac:dyDescent="0.25">
      <c r="A51" s="18" t="s">
        <v>20</v>
      </c>
      <c r="B51" s="64">
        <v>0</v>
      </c>
      <c r="C51" s="64">
        <v>249.11546088545217</v>
      </c>
      <c r="D51" s="64">
        <v>0</v>
      </c>
      <c r="E51" s="20">
        <f>SUM(B51:D51)</f>
        <v>249.11546088545217</v>
      </c>
      <c r="F51" s="36"/>
      <c r="G51" s="51">
        <v>0</v>
      </c>
      <c r="H51" s="51">
        <v>437.10030974297268</v>
      </c>
      <c r="I51" s="51">
        <v>0</v>
      </c>
      <c r="J51" s="51">
        <f>SUM(G51:I51)</f>
        <v>437.10030974297268</v>
      </c>
      <c r="K51" s="19"/>
      <c r="L51" s="22" t="str">
        <f t="shared" si="9"/>
        <v>--</v>
      </c>
      <c r="M51" s="22">
        <f t="shared" si="9"/>
        <v>1.7546093212735574</v>
      </c>
      <c r="N51" s="22" t="str">
        <f t="shared" si="9"/>
        <v>--</v>
      </c>
      <c r="O51" s="23">
        <f t="shared" si="9"/>
        <v>1.7546093212735574</v>
      </c>
      <c r="Q51">
        <v>97</v>
      </c>
      <c r="U51">
        <f>$U$8</f>
        <v>2</v>
      </c>
      <c r="V51">
        <f>$V$8</f>
        <v>24</v>
      </c>
      <c r="W51">
        <f>$W$8</f>
        <v>46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1154.9630278806642</v>
      </c>
      <c r="D52" s="103">
        <f>SUM(D50:D51)</f>
        <v>0</v>
      </c>
      <c r="E52" s="103">
        <f>SUM(E50:E51)</f>
        <v>1154.9630278806642</v>
      </c>
      <c r="F52" s="102"/>
      <c r="G52" s="69">
        <f>SUM(G50:G51)</f>
        <v>0</v>
      </c>
      <c r="H52" s="69">
        <f>SUM(H50:H51)</f>
        <v>959.63819988364162</v>
      </c>
      <c r="I52" s="69">
        <f>SUM(I50:I51)</f>
        <v>0</v>
      </c>
      <c r="J52" s="69">
        <f>SUM(J50:J51)</f>
        <v>959.63819988364162</v>
      </c>
      <c r="K52" s="28"/>
      <c r="L52" s="31" t="str">
        <f t="shared" si="9"/>
        <v>--</v>
      </c>
      <c r="M52" s="31">
        <f t="shared" si="9"/>
        <v>0.83088218126303137</v>
      </c>
      <c r="N52" s="31" t="str">
        <f t="shared" si="9"/>
        <v>--</v>
      </c>
      <c r="O52" s="32">
        <f t="shared" si="9"/>
        <v>0.83088218126303137</v>
      </c>
    </row>
    <row r="53" spans="1:23" ht="13.5" thickBot="1" x14ac:dyDescent="0.35">
      <c r="A53" s="33" t="s">
        <v>17</v>
      </c>
      <c r="B53" s="82">
        <f>SUM(B48,B52)</f>
        <v>103304.21900528469</v>
      </c>
      <c r="C53" s="82">
        <f>SUM(C48,C52)</f>
        <v>1154.9630278806642</v>
      </c>
      <c r="D53" s="82">
        <f>SUM(D48,D52)</f>
        <v>0</v>
      </c>
      <c r="E53" s="82">
        <f>SUM(E48,E52)</f>
        <v>104459.18203316534</v>
      </c>
      <c r="F53" s="38"/>
      <c r="G53" s="81">
        <f>SUM(G48,G52)</f>
        <v>25392.60242475726</v>
      </c>
      <c r="H53" s="81">
        <f>SUM(H48,H52)</f>
        <v>959.63819988364162</v>
      </c>
      <c r="I53" s="81">
        <f>SUM(I48,I52)</f>
        <v>0</v>
      </c>
      <c r="J53" s="81">
        <f>SUM(J48,J52)</f>
        <v>26352.240624640901</v>
      </c>
      <c r="K53" s="37"/>
      <c r="L53" s="40">
        <f t="shared" si="9"/>
        <v>0.2458041178691672</v>
      </c>
      <c r="M53" s="40">
        <f t="shared" si="9"/>
        <v>0.83088218126303137</v>
      </c>
      <c r="N53" s="40" t="str">
        <f t="shared" si="9"/>
        <v>--</v>
      </c>
      <c r="O53" s="41">
        <f t="shared" si="9"/>
        <v>0.25227308994506753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435758.63563469797</v>
      </c>
      <c r="C55" s="65">
        <f>C42</f>
        <v>3967.8879156191924</v>
      </c>
      <c r="D55" s="65">
        <f>D42</f>
        <v>82.397347675723879</v>
      </c>
      <c r="E55" s="65">
        <f>E42</f>
        <v>439808.92089799291</v>
      </c>
      <c r="F55" s="42"/>
      <c r="G55" s="51">
        <f>G42+G53</f>
        <v>145265.20495390843</v>
      </c>
      <c r="H55" s="51">
        <f>H42+H53</f>
        <v>4195.7975900707388</v>
      </c>
      <c r="I55" s="51">
        <f>I42+I53</f>
        <v>310.35749919530747</v>
      </c>
      <c r="J55" s="51">
        <f>J42+J53</f>
        <v>149771.36004317447</v>
      </c>
      <c r="K55" s="19"/>
      <c r="L55" s="22">
        <f>IF(B55&lt;&gt;0,G55/B55,"--")</f>
        <v>0.33336162057310575</v>
      </c>
      <c r="M55" s="22">
        <f>IF(C55&lt;&gt;0,H55/C55,"--")</f>
        <v>1.0574385363947412</v>
      </c>
      <c r="N55" s="22">
        <f>IF(D55&lt;&gt;0,I55/D55,"--")</f>
        <v>3.7665957454932228</v>
      </c>
      <c r="O55" s="22">
        <f>IF(E55&lt;&gt;0,J55/E55,"--")</f>
        <v>0.3405373400279702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-5.5511151231257827E-17</v>
      </c>
      <c r="M57" s="61">
        <v>0</v>
      </c>
      <c r="N57" s="61">
        <v>0</v>
      </c>
      <c r="Q57">
        <v>117</v>
      </c>
      <c r="U57">
        <f>$U$8</f>
        <v>2</v>
      </c>
      <c r="V57">
        <f>$V$8</f>
        <v>24</v>
      </c>
      <c r="W57">
        <f>$W$8</f>
        <v>46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2</v>
      </c>
      <c r="V58">
        <f>$V$8</f>
        <v>24</v>
      </c>
      <c r="W58">
        <f>$W$8</f>
        <v>46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-2.2204460492503131E-16</v>
      </c>
      <c r="N59" s="61">
        <v>0</v>
      </c>
      <c r="Q59">
        <v>47</v>
      </c>
      <c r="S59">
        <v>31</v>
      </c>
      <c r="U59">
        <f>$U$8</f>
        <v>2</v>
      </c>
      <c r="V59">
        <f>$V$8</f>
        <v>24</v>
      </c>
      <c r="W59">
        <f>$W$8</f>
        <v>46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4.9 - Cost of Returned-to-Sender UAA Mail -- First-Class Mail, Automation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9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9488.1733646835401</v>
      </c>
      <c r="C8" s="19">
        <v>0</v>
      </c>
      <c r="D8" s="19">
        <v>0</v>
      </c>
      <c r="E8" s="19">
        <f t="shared" ref="E8:E13" si="0">SUM(B8:D8)</f>
        <v>9488.1733646835401</v>
      </c>
      <c r="G8" s="51">
        <v>704.4482243328024</v>
      </c>
      <c r="H8" s="51">
        <v>0</v>
      </c>
      <c r="I8" s="51">
        <v>0</v>
      </c>
      <c r="J8" s="21">
        <f t="shared" ref="J8:J13" si="1">SUM(G8:I8)</f>
        <v>704.4482243328024</v>
      </c>
      <c r="L8" s="22">
        <f t="shared" ref="L8:O14" si="2">IF(B8&lt;&gt;0,G8/B8,"--")</f>
        <v>7.4244872775498447E-2</v>
      </c>
      <c r="M8" s="22" t="str">
        <f t="shared" si="2"/>
        <v>--</v>
      </c>
      <c r="N8" s="22" t="str">
        <f t="shared" si="2"/>
        <v>--</v>
      </c>
      <c r="O8" s="23">
        <f t="shared" si="2"/>
        <v>7.4244872775498447E-2</v>
      </c>
      <c r="Q8">
        <v>38</v>
      </c>
      <c r="U8" s="24">
        <f>VLOOKUP($Y$6,RMap,4,FALSE)</f>
        <v>2</v>
      </c>
      <c r="V8" s="25">
        <f>VLOOKUP($Y$6,RMap,5,FALSE)</f>
        <v>24</v>
      </c>
      <c r="W8" s="26">
        <f>VLOOKUP($Y$6,RMap,6,FALSE)</f>
        <v>46</v>
      </c>
    </row>
    <row r="9" spans="1:25" ht="12.75" customHeight="1" x14ac:dyDescent="0.25">
      <c r="A9" s="27" t="s">
        <v>24</v>
      </c>
      <c r="B9" s="19">
        <v>9488.1733646835401</v>
      </c>
      <c r="C9" s="19">
        <v>0</v>
      </c>
      <c r="D9" s="19">
        <v>0</v>
      </c>
      <c r="E9" s="19">
        <f t="shared" si="0"/>
        <v>9488.1733646835401</v>
      </c>
      <c r="G9" s="51">
        <v>72.749847805968074</v>
      </c>
      <c r="H9" s="51">
        <v>0</v>
      </c>
      <c r="I9" s="51">
        <v>0</v>
      </c>
      <c r="J9" s="21">
        <f t="shared" si="1"/>
        <v>72.749847805968074</v>
      </c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  <c r="Q9">
        <v>39</v>
      </c>
      <c r="U9">
        <f>$U$8</f>
        <v>2</v>
      </c>
      <c r="V9">
        <f>$V$8</f>
        <v>24</v>
      </c>
      <c r="W9">
        <f>$W$8</f>
        <v>46</v>
      </c>
    </row>
    <row r="10" spans="1:25" ht="12.75" customHeight="1" x14ac:dyDescent="0.25">
      <c r="A10" s="18" t="s">
        <v>25</v>
      </c>
      <c r="B10" s="19">
        <v>189763.46729367069</v>
      </c>
      <c r="C10" s="19">
        <v>0</v>
      </c>
      <c r="D10" s="19">
        <v>0</v>
      </c>
      <c r="E10" s="19">
        <f t="shared" si="0"/>
        <v>189763.46729367069</v>
      </c>
      <c r="G10" s="51">
        <v>12316.892145334212</v>
      </c>
      <c r="H10" s="51">
        <v>0</v>
      </c>
      <c r="I10" s="51">
        <v>0</v>
      </c>
      <c r="J10" s="21">
        <f t="shared" si="1"/>
        <v>12316.892145334212</v>
      </c>
      <c r="L10" s="22">
        <f t="shared" si="2"/>
        <v>6.4906550881435252E-2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6.4906550881435252E-2</v>
      </c>
      <c r="Q10">
        <v>40</v>
      </c>
      <c r="S10">
        <v>10</v>
      </c>
      <c r="U10">
        <f>$U$8</f>
        <v>2</v>
      </c>
      <c r="V10">
        <f>$V$8</f>
        <v>24</v>
      </c>
      <c r="W10">
        <f>$W$8</f>
        <v>46</v>
      </c>
    </row>
    <row r="11" spans="1:25" ht="12.75" customHeight="1" x14ac:dyDescent="0.25">
      <c r="A11" s="18" t="s">
        <v>26</v>
      </c>
      <c r="B11" s="19">
        <v>70640.568526448682</v>
      </c>
      <c r="C11" s="19">
        <v>0</v>
      </c>
      <c r="D11" s="19">
        <v>0</v>
      </c>
      <c r="E11" s="19">
        <f t="shared" si="0"/>
        <v>70640.568526448682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41</v>
      </c>
      <c r="S11">
        <v>10</v>
      </c>
      <c r="U11">
        <f>$U$8</f>
        <v>2</v>
      </c>
      <c r="V11">
        <f>$V$8</f>
        <v>24</v>
      </c>
      <c r="W11">
        <f>$W$8</f>
        <v>46</v>
      </c>
    </row>
    <row r="12" spans="1:25" ht="12.75" customHeight="1" x14ac:dyDescent="0.25">
      <c r="A12" s="27" t="s">
        <v>92</v>
      </c>
      <c r="B12" s="19">
        <v>109795.11097916738</v>
      </c>
      <c r="C12" s="19">
        <v>0</v>
      </c>
      <c r="D12" s="19">
        <v>0</v>
      </c>
      <c r="E12" s="19">
        <f t="shared" si="0"/>
        <v>109795.11097916738</v>
      </c>
      <c r="G12" s="51">
        <v>11448.851504251366</v>
      </c>
      <c r="H12" s="51">
        <v>0</v>
      </c>
      <c r="I12" s="51">
        <v>0</v>
      </c>
      <c r="J12" s="21">
        <f t="shared" si="1"/>
        <v>11448.851504251366</v>
      </c>
      <c r="L12" s="22">
        <f t="shared" si="2"/>
        <v>0.10427469312748981</v>
      </c>
      <c r="M12" s="22" t="str">
        <f t="shared" si="2"/>
        <v>--</v>
      </c>
      <c r="N12" s="22" t="str">
        <f t="shared" si="2"/>
        <v>--</v>
      </c>
      <c r="O12" s="23">
        <f t="shared" si="2"/>
        <v>0.10427469312748981</v>
      </c>
      <c r="Q12">
        <v>42</v>
      </c>
      <c r="R12">
        <v>43</v>
      </c>
      <c r="S12">
        <v>10</v>
      </c>
      <c r="U12">
        <f>$U$8</f>
        <v>2</v>
      </c>
      <c r="V12">
        <f>$V$8</f>
        <v>24</v>
      </c>
      <c r="W12">
        <f>$W$8</f>
        <v>46</v>
      </c>
    </row>
    <row r="13" spans="1:25" ht="12.75" customHeight="1" x14ac:dyDescent="0.25">
      <c r="A13" s="27" t="s">
        <v>104</v>
      </c>
      <c r="B13" s="19">
        <v>9327.7877880546184</v>
      </c>
      <c r="C13" s="19">
        <v>0</v>
      </c>
      <c r="D13" s="19">
        <v>0</v>
      </c>
      <c r="E13" s="19">
        <f t="shared" si="0"/>
        <v>9327.7877880546184</v>
      </c>
      <c r="G13" s="51">
        <v>2926.0393758337732</v>
      </c>
      <c r="H13" s="51">
        <v>0</v>
      </c>
      <c r="I13" s="51">
        <v>0</v>
      </c>
      <c r="J13" s="21">
        <f t="shared" si="1"/>
        <v>2926.0393758337732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  <c r="Q13">
        <v>45</v>
      </c>
      <c r="S13">
        <v>10</v>
      </c>
      <c r="U13">
        <f>$U$8</f>
        <v>2</v>
      </c>
      <c r="V13">
        <f>$V$8</f>
        <v>24</v>
      </c>
      <c r="W13">
        <f>$W$8</f>
        <v>46</v>
      </c>
    </row>
    <row r="14" spans="1:25" ht="12.75" customHeight="1" x14ac:dyDescent="0.25">
      <c r="A14" s="18" t="s">
        <v>17</v>
      </c>
      <c r="B14" s="19">
        <f>B10</f>
        <v>189763.46729367069</v>
      </c>
      <c r="C14" s="19">
        <f>C10</f>
        <v>0</v>
      </c>
      <c r="D14" s="19">
        <f>D10</f>
        <v>0</v>
      </c>
      <c r="E14" s="19">
        <f>E10</f>
        <v>189763.46729367069</v>
      </c>
      <c r="G14" s="21">
        <f>SUM(G8:G13)</f>
        <v>27468.98109755812</v>
      </c>
      <c r="H14" s="21">
        <f>SUM(H8:H13)</f>
        <v>0</v>
      </c>
      <c r="I14" s="21">
        <f>SUM(I8:I13)</f>
        <v>0</v>
      </c>
      <c r="J14" s="21">
        <f>SUM(J8:J13)</f>
        <v>27468.98109755812</v>
      </c>
      <c r="L14" s="22">
        <f t="shared" si="2"/>
        <v>0.14475379001717004</v>
      </c>
      <c r="M14" s="22" t="str">
        <f t="shared" si="2"/>
        <v>--</v>
      </c>
      <c r="N14" s="22" t="str">
        <f t="shared" si="2"/>
        <v>--</v>
      </c>
      <c r="O14" s="23">
        <f t="shared" si="2"/>
        <v>0.14475379001717004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722848.06438050885</v>
      </c>
      <c r="C17" s="19">
        <v>0</v>
      </c>
      <c r="D17" s="19">
        <v>0</v>
      </c>
      <c r="E17" s="19">
        <f t="shared" ref="E17:E22" si="3">SUM(B17:D17)</f>
        <v>722848.06438050885</v>
      </c>
      <c r="G17" s="51">
        <v>54613.163822321185</v>
      </c>
      <c r="H17" s="51">
        <v>0</v>
      </c>
      <c r="I17" s="51">
        <v>0</v>
      </c>
      <c r="J17" s="21">
        <f t="shared" ref="J17:J22" si="4">SUM(G17:I17)</f>
        <v>54613.163822321185</v>
      </c>
      <c r="L17" s="22">
        <f t="shared" ref="L17:O23" si="5">IF(B17&lt;&gt;0,G17/B17,"--")</f>
        <v>7.555275653829889E-2</v>
      </c>
      <c r="M17" s="22" t="str">
        <f t="shared" si="5"/>
        <v>--</v>
      </c>
      <c r="N17" s="22" t="str">
        <f t="shared" si="5"/>
        <v>--</v>
      </c>
      <c r="O17" s="23">
        <f t="shared" si="5"/>
        <v>7.555275653829889E-2</v>
      </c>
      <c r="Q17">
        <v>48</v>
      </c>
      <c r="R17">
        <v>65</v>
      </c>
      <c r="U17">
        <f t="shared" ref="U17:U22" si="6">$U$8</f>
        <v>2</v>
      </c>
      <c r="V17">
        <f t="shared" ref="V17:V22" si="7">$V$8</f>
        <v>24</v>
      </c>
      <c r="W17">
        <f t="shared" ref="W17:W22" si="8">$W$8</f>
        <v>46</v>
      </c>
    </row>
    <row r="18" spans="1:30" ht="12.75" customHeight="1" x14ac:dyDescent="0.25">
      <c r="A18" s="27" t="s">
        <v>24</v>
      </c>
      <c r="B18" s="19">
        <v>722848.06438050885</v>
      </c>
      <c r="C18" s="19">
        <v>0</v>
      </c>
      <c r="D18" s="19">
        <v>0</v>
      </c>
      <c r="E18" s="19">
        <f t="shared" si="3"/>
        <v>722848.06438050885</v>
      </c>
      <c r="G18" s="51">
        <v>6548.5293025327874</v>
      </c>
      <c r="H18" s="51">
        <v>0</v>
      </c>
      <c r="I18" s="51">
        <v>0</v>
      </c>
      <c r="J18" s="21">
        <f t="shared" si="4"/>
        <v>6548.5293025327874</v>
      </c>
      <c r="L18" s="22">
        <f t="shared" si="5"/>
        <v>9.0593440381485577E-3</v>
      </c>
      <c r="M18" s="22" t="str">
        <f t="shared" si="5"/>
        <v>--</v>
      </c>
      <c r="N18" s="22" t="str">
        <f t="shared" si="5"/>
        <v>--</v>
      </c>
      <c r="O18" s="23">
        <f t="shared" si="5"/>
        <v>9.0593440381485577E-3</v>
      </c>
      <c r="Q18">
        <v>49</v>
      </c>
      <c r="R18">
        <v>66</v>
      </c>
      <c r="U18">
        <f t="shared" si="6"/>
        <v>2</v>
      </c>
      <c r="V18">
        <f t="shared" si="7"/>
        <v>24</v>
      </c>
      <c r="W18">
        <f t="shared" si="8"/>
        <v>46</v>
      </c>
    </row>
    <row r="19" spans="1:30" ht="12.75" customHeight="1" x14ac:dyDescent="0.25">
      <c r="A19" s="18" t="s">
        <v>25</v>
      </c>
      <c r="B19" s="19">
        <v>741728.09968220629</v>
      </c>
      <c r="C19" s="19">
        <v>0</v>
      </c>
      <c r="D19" s="19">
        <v>0</v>
      </c>
      <c r="E19" s="19">
        <f t="shared" si="3"/>
        <v>741728.09968220629</v>
      </c>
      <c r="G19" s="51">
        <v>-16051.603800611188</v>
      </c>
      <c r="H19" s="51">
        <v>0</v>
      </c>
      <c r="I19" s="51">
        <v>0</v>
      </c>
      <c r="J19" s="21">
        <f t="shared" si="4"/>
        <v>-16051.603800611188</v>
      </c>
      <c r="L19" s="22">
        <f t="shared" si="5"/>
        <v>-2.164081933458973E-2</v>
      </c>
      <c r="M19" s="22" t="str">
        <f t="shared" si="5"/>
        <v>--</v>
      </c>
      <c r="N19" s="22" t="str">
        <f t="shared" si="5"/>
        <v>--</v>
      </c>
      <c r="O19" s="23">
        <f t="shared" si="5"/>
        <v>-2.164081933458973E-2</v>
      </c>
      <c r="Q19">
        <v>50</v>
      </c>
      <c r="R19">
        <v>67</v>
      </c>
      <c r="S19">
        <v>27</v>
      </c>
      <c r="T19">
        <v>10</v>
      </c>
      <c r="U19">
        <f t="shared" si="6"/>
        <v>2</v>
      </c>
      <c r="V19">
        <f t="shared" si="7"/>
        <v>24</v>
      </c>
      <c r="W19">
        <f t="shared" si="8"/>
        <v>46</v>
      </c>
    </row>
    <row r="20" spans="1:30" ht="12.75" customHeight="1" x14ac:dyDescent="0.25">
      <c r="A20" s="18" t="s">
        <v>26</v>
      </c>
      <c r="B20" s="19">
        <v>282848.50748314831</v>
      </c>
      <c r="C20" s="19">
        <v>0</v>
      </c>
      <c r="D20" s="19">
        <v>0</v>
      </c>
      <c r="E20" s="19">
        <f t="shared" si="3"/>
        <v>282848.50748314831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2</v>
      </c>
      <c r="V20">
        <f t="shared" si="7"/>
        <v>24</v>
      </c>
      <c r="W20">
        <f t="shared" si="8"/>
        <v>46</v>
      </c>
    </row>
    <row r="21" spans="1:30" ht="12.75" customHeight="1" x14ac:dyDescent="0.25">
      <c r="A21" s="27" t="s">
        <v>92</v>
      </c>
      <c r="B21" s="19">
        <v>424675.60313156887</v>
      </c>
      <c r="C21" s="19">
        <v>0</v>
      </c>
      <c r="D21" s="19">
        <v>0</v>
      </c>
      <c r="E21" s="19">
        <f t="shared" si="3"/>
        <v>424675.60313156887</v>
      </c>
      <c r="G21" s="51">
        <v>-5927.4989812581098</v>
      </c>
      <c r="H21" s="51">
        <v>0</v>
      </c>
      <c r="I21" s="51">
        <v>0</v>
      </c>
      <c r="J21" s="21">
        <f t="shared" si="4"/>
        <v>-5927.4989812581098</v>
      </c>
      <c r="L21" s="22">
        <f t="shared" si="5"/>
        <v>-1.3957710161705968E-2</v>
      </c>
      <c r="M21" s="22" t="str">
        <f t="shared" si="5"/>
        <v>--</v>
      </c>
      <c r="N21" s="22" t="str">
        <f t="shared" si="5"/>
        <v>--</v>
      </c>
      <c r="O21" s="23">
        <f t="shared" si="5"/>
        <v>-1.3957710161705968E-2</v>
      </c>
      <c r="Q21">
        <v>52</v>
      </c>
      <c r="R21">
        <v>70</v>
      </c>
      <c r="S21">
        <v>27</v>
      </c>
      <c r="T21">
        <v>10</v>
      </c>
      <c r="U21">
        <f t="shared" si="6"/>
        <v>2</v>
      </c>
      <c r="V21">
        <f t="shared" si="7"/>
        <v>24</v>
      </c>
      <c r="W21">
        <f t="shared" si="8"/>
        <v>46</v>
      </c>
    </row>
    <row r="22" spans="1:30" ht="12.75" customHeight="1" x14ac:dyDescent="0.25">
      <c r="A22" s="27" t="s">
        <v>104</v>
      </c>
      <c r="B22" s="19">
        <v>34203.989067489048</v>
      </c>
      <c r="C22" s="19">
        <v>0</v>
      </c>
      <c r="D22" s="19">
        <v>0</v>
      </c>
      <c r="E22" s="19">
        <f t="shared" si="3"/>
        <v>34203.989067489048</v>
      </c>
      <c r="G22" s="51">
        <v>4998.3720088641849</v>
      </c>
      <c r="H22" s="51">
        <v>0</v>
      </c>
      <c r="I22" s="51">
        <v>0</v>
      </c>
      <c r="J22" s="21">
        <f t="shared" si="4"/>
        <v>4998.3720088641849</v>
      </c>
      <c r="L22" s="22">
        <f t="shared" si="5"/>
        <v>0.14613418332586084</v>
      </c>
      <c r="M22" s="22" t="str">
        <f t="shared" si="5"/>
        <v>--</v>
      </c>
      <c r="N22" s="22" t="str">
        <f t="shared" si="5"/>
        <v>--</v>
      </c>
      <c r="O22" s="23">
        <f t="shared" si="5"/>
        <v>0.14613418332586084</v>
      </c>
      <c r="Q22">
        <v>55</v>
      </c>
      <c r="R22">
        <v>72</v>
      </c>
      <c r="S22">
        <v>27</v>
      </c>
      <c r="T22">
        <v>10</v>
      </c>
      <c r="U22">
        <f t="shared" si="6"/>
        <v>2</v>
      </c>
      <c r="V22">
        <f t="shared" si="7"/>
        <v>24</v>
      </c>
      <c r="W22">
        <f t="shared" si="8"/>
        <v>46</v>
      </c>
      <c r="AA22" s="21">
        <v>4967.1606860443835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741728.09968220629</v>
      </c>
      <c r="C23" s="19">
        <f>C19</f>
        <v>0</v>
      </c>
      <c r="D23" s="19">
        <f>D19</f>
        <v>0</v>
      </c>
      <c r="E23" s="19">
        <f>E19</f>
        <v>741728.09968220629</v>
      </c>
      <c r="G23" s="21">
        <f>SUM(G17:G22)</f>
        <v>44180.962351848859</v>
      </c>
      <c r="H23" s="21">
        <f>SUM(H17:H22)</f>
        <v>0</v>
      </c>
      <c r="I23" s="21">
        <f>SUM(I17:I22)</f>
        <v>0</v>
      </c>
      <c r="J23" s="21">
        <f>SUM(J17:J22)</f>
        <v>44180.962351848859</v>
      </c>
      <c r="L23" s="22">
        <f t="shared" si="5"/>
        <v>5.9564903056494978E-2</v>
      </c>
      <c r="M23" s="22" t="str">
        <f t="shared" si="5"/>
        <v>--</v>
      </c>
      <c r="N23" s="22" t="str">
        <f t="shared" si="5"/>
        <v>--</v>
      </c>
      <c r="O23" s="23">
        <f t="shared" si="5"/>
        <v>5.9564903056494978E-2</v>
      </c>
      <c r="AA23" s="21">
        <v>31.211322819801076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931491.56697587692</v>
      </c>
      <c r="C26" s="54">
        <f>C14+C23</f>
        <v>0</v>
      </c>
      <c r="D26" s="54">
        <f>D14+D23</f>
        <v>0</v>
      </c>
      <c r="E26" s="19">
        <f>SUM(B26:D26)</f>
        <v>931491.56697587692</v>
      </c>
      <c r="G26" s="51">
        <v>413928.33562604612</v>
      </c>
      <c r="H26" s="51">
        <v>0</v>
      </c>
      <c r="I26" s="51">
        <v>0</v>
      </c>
      <c r="J26" s="21">
        <f>SUM(G26:I26)</f>
        <v>413928.33562604612</v>
      </c>
      <c r="L26" s="22">
        <f t="shared" ref="L26:O28" si="9">IF(B26&lt;&gt;0,G26/B26,"--")</f>
        <v>0.44437153303478671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0.44437153303478671</v>
      </c>
      <c r="Q26">
        <v>75</v>
      </c>
      <c r="U26">
        <f>$U$8</f>
        <v>2</v>
      </c>
      <c r="V26">
        <f>$V$8</f>
        <v>24</v>
      </c>
      <c r="W26">
        <f>$W$8</f>
        <v>46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2</v>
      </c>
      <c r="V27">
        <f>$V$8</f>
        <v>24</v>
      </c>
      <c r="W27">
        <f>$W$8</f>
        <v>46</v>
      </c>
    </row>
    <row r="28" spans="1:30" ht="12.75" customHeight="1" x14ac:dyDescent="0.25">
      <c r="A28" s="18" t="s">
        <v>17</v>
      </c>
      <c r="B28" s="19">
        <f>B26</f>
        <v>931491.56697587692</v>
      </c>
      <c r="C28" s="19">
        <f>C26</f>
        <v>0</v>
      </c>
      <c r="D28" s="19">
        <f>D26</f>
        <v>0</v>
      </c>
      <c r="E28" s="19">
        <f>E26</f>
        <v>931491.56697587692</v>
      </c>
      <c r="G28" s="21">
        <f>SUM(G26:G27)</f>
        <v>413928.33562604612</v>
      </c>
      <c r="H28" s="21">
        <f>SUM(H26:H27)</f>
        <v>0</v>
      </c>
      <c r="I28" s="21">
        <f>SUM(I26:I27)</f>
        <v>0</v>
      </c>
      <c r="J28" s="21">
        <f>SUM(J26:J27)</f>
        <v>413928.33562604612</v>
      </c>
      <c r="L28" s="22">
        <f t="shared" si="9"/>
        <v>0.44437153303478671</v>
      </c>
      <c r="M28" s="22" t="str">
        <f t="shared" si="9"/>
        <v>--</v>
      </c>
      <c r="N28" s="22" t="str">
        <f t="shared" si="9"/>
        <v>--</v>
      </c>
      <c r="O28" s="23">
        <f t="shared" si="9"/>
        <v>0.44437153303478671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931491.56697587692</v>
      </c>
      <c r="C30" s="19">
        <f>C28</f>
        <v>0</v>
      </c>
      <c r="D30" s="19">
        <f>D28</f>
        <v>0</v>
      </c>
      <c r="E30" s="19">
        <f>E28</f>
        <v>931491.56697587692</v>
      </c>
      <c r="G30" s="21">
        <f>SUM(G14,G23,G28)</f>
        <v>485578.27907545306</v>
      </c>
      <c r="H30" s="21">
        <f>SUM(H14,H23,H28)</f>
        <v>0</v>
      </c>
      <c r="I30" s="21">
        <f>SUM(I14,I23,I28)</f>
        <v>0</v>
      </c>
      <c r="J30" s="21">
        <f>SUM(J14,J23,J28)</f>
        <v>485578.27907545306</v>
      </c>
      <c r="L30" s="22">
        <f>IF(B30&lt;&gt;0,G30/B30,"--")</f>
        <v>0.52129111662481453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0.52129111662481453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10651.026284429819</v>
      </c>
      <c r="C34" s="19">
        <v>8863.5670779189768</v>
      </c>
      <c r="D34" s="19">
        <v>86.957825212184417</v>
      </c>
      <c r="E34" s="19">
        <f>SUM(B34:D34)</f>
        <v>19601.551187560977</v>
      </c>
      <c r="G34" s="51">
        <v>827.93205322520294</v>
      </c>
      <c r="H34" s="51">
        <v>1158.0185845953079</v>
      </c>
      <c r="I34" s="51">
        <v>20.571372952015388</v>
      </c>
      <c r="J34" s="21">
        <f>SUM(G34:I34)</f>
        <v>2006.5220107725261</v>
      </c>
      <c r="L34" s="22">
        <f t="shared" ref="L34:O37" si="10">IF(B34&lt;&gt;0,G34/B34,"--")</f>
        <v>7.7732608212178922E-2</v>
      </c>
      <c r="M34" s="22">
        <f t="shared" si="10"/>
        <v>0.13064927183550937</v>
      </c>
      <c r="N34" s="22">
        <f t="shared" si="10"/>
        <v>0.23656724281937255</v>
      </c>
      <c r="O34" s="23">
        <f t="shared" si="10"/>
        <v>0.10236547054734385</v>
      </c>
      <c r="Q34">
        <v>0</v>
      </c>
      <c r="U34">
        <f>$U$8</f>
        <v>2</v>
      </c>
      <c r="V34">
        <f>$V$8</f>
        <v>24</v>
      </c>
      <c r="W34">
        <f>$W$8</f>
        <v>46</v>
      </c>
    </row>
    <row r="35" spans="1:23" ht="12.75" customHeight="1" x14ac:dyDescent="0.25">
      <c r="A35" s="27" t="s">
        <v>111</v>
      </c>
      <c r="B35" s="19">
        <v>10651.026284429819</v>
      </c>
      <c r="C35" s="19">
        <v>8863.567077918975</v>
      </c>
      <c r="D35" s="19">
        <v>86.957825212184417</v>
      </c>
      <c r="E35" s="19">
        <f>SUM(B35:D35)</f>
        <v>19601.551187560977</v>
      </c>
      <c r="G35" s="51">
        <v>1597.3962005143549</v>
      </c>
      <c r="H35" s="51">
        <v>4416.7538277364874</v>
      </c>
      <c r="I35" s="51">
        <v>81.431263686409693</v>
      </c>
      <c r="J35" s="21">
        <f>SUM(G35:I35)</f>
        <v>6095.581291937252</v>
      </c>
      <c r="L35" s="22">
        <f t="shared" si="10"/>
        <v>0.14997580119105566</v>
      </c>
      <c r="M35" s="22">
        <f t="shared" si="10"/>
        <v>0.49830432701745531</v>
      </c>
      <c r="N35" s="22">
        <f t="shared" si="10"/>
        <v>0.93644549513181308</v>
      </c>
      <c r="O35" s="23">
        <f t="shared" si="10"/>
        <v>0.31097443429913191</v>
      </c>
      <c r="Q35">
        <v>3</v>
      </c>
      <c r="U35">
        <f>$U$8</f>
        <v>2</v>
      </c>
      <c r="V35">
        <f>$V$8</f>
        <v>24</v>
      </c>
      <c r="W35">
        <f>$W$8</f>
        <v>46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2</v>
      </c>
      <c r="V36">
        <f>$V$8</f>
        <v>24</v>
      </c>
      <c r="W36">
        <f>$W$8</f>
        <v>46</v>
      </c>
    </row>
    <row r="37" spans="1:23" ht="12.75" customHeight="1" x14ac:dyDescent="0.25">
      <c r="A37" s="18" t="s">
        <v>17</v>
      </c>
      <c r="B37" s="19">
        <f>B34</f>
        <v>10651.026284429819</v>
      </c>
      <c r="C37" s="19">
        <f>C34</f>
        <v>8863.5670779189768</v>
      </c>
      <c r="D37" s="19">
        <f>D34</f>
        <v>86.957825212184417</v>
      </c>
      <c r="E37" s="19">
        <f>E34</f>
        <v>19601.551187560977</v>
      </c>
      <c r="G37" s="21">
        <f>SUM(G34:G36)</f>
        <v>2425.328253739558</v>
      </c>
      <c r="H37" s="21">
        <f>SUM(H34:H36)</f>
        <v>5574.7724123317948</v>
      </c>
      <c r="I37" s="21">
        <f>SUM(I34:I36)</f>
        <v>102.00263663842509</v>
      </c>
      <c r="J37" s="21">
        <f>SUM(J34:J36)</f>
        <v>8102.1033027097783</v>
      </c>
      <c r="L37" s="22">
        <f t="shared" si="10"/>
        <v>0.22770840940323461</v>
      </c>
      <c r="M37" s="22">
        <f t="shared" si="10"/>
        <v>0.62895359885296453</v>
      </c>
      <c r="N37" s="22">
        <f t="shared" si="10"/>
        <v>1.1730127379511857</v>
      </c>
      <c r="O37" s="23">
        <f t="shared" si="10"/>
        <v>0.41333990484647576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18404.92877123148</v>
      </c>
      <c r="D40" s="19">
        <v>104.5573607338774</v>
      </c>
      <c r="E40" s="19">
        <f>SUM(B40:D40)</f>
        <v>18509.486131965357</v>
      </c>
      <c r="G40" s="51">
        <v>0</v>
      </c>
      <c r="H40" s="51">
        <v>1603.2175358513359</v>
      </c>
      <c r="I40" s="51">
        <v>10.440296894857232</v>
      </c>
      <c r="J40" s="21">
        <f>SUM(G40:I40)</f>
        <v>1613.6578327461932</v>
      </c>
      <c r="L40" s="22" t="str">
        <f t="shared" ref="L40:O43" si="11">IF(B40&lt;&gt;0,G40/B40,"--")</f>
        <v>--</v>
      </c>
      <c r="M40" s="22">
        <f t="shared" si="11"/>
        <v>8.7108054357553713E-2</v>
      </c>
      <c r="N40" s="22">
        <f t="shared" si="11"/>
        <v>9.9852337717572986E-2</v>
      </c>
      <c r="O40" s="23">
        <f t="shared" si="11"/>
        <v>8.7180044937036474E-2</v>
      </c>
      <c r="Q40">
        <v>1</v>
      </c>
      <c r="R40">
        <v>2</v>
      </c>
      <c r="U40">
        <f>$U$8</f>
        <v>2</v>
      </c>
      <c r="V40">
        <f>$V$8</f>
        <v>24</v>
      </c>
      <c r="W40">
        <f>$W$8</f>
        <v>46</v>
      </c>
    </row>
    <row r="41" spans="1:23" ht="12.75" customHeight="1" x14ac:dyDescent="0.25">
      <c r="A41" s="27" t="s">
        <v>97</v>
      </c>
      <c r="B41" s="19">
        <v>0</v>
      </c>
      <c r="C41" s="19">
        <v>18404.928771231476</v>
      </c>
      <c r="D41" s="19">
        <v>104.55736073387743</v>
      </c>
      <c r="E41" s="19">
        <f>SUM(B41:D41)</f>
        <v>18509.486131965354</v>
      </c>
      <c r="G41" s="51">
        <v>0</v>
      </c>
      <c r="H41" s="51">
        <v>4981.5585817057245</v>
      </c>
      <c r="I41" s="51">
        <v>48.974902808692669</v>
      </c>
      <c r="J41" s="21">
        <f>SUM(G41:I41)</f>
        <v>5030.5334845144171</v>
      </c>
      <c r="L41" s="22" t="str">
        <f t="shared" si="11"/>
        <v>--</v>
      </c>
      <c r="M41" s="22">
        <f t="shared" si="11"/>
        <v>0.27066437711469654</v>
      </c>
      <c r="N41" s="22">
        <f t="shared" si="11"/>
        <v>0.46840224796172003</v>
      </c>
      <c r="O41" s="23">
        <f t="shared" si="11"/>
        <v>0.27178136922055496</v>
      </c>
      <c r="Q41">
        <v>5</v>
      </c>
      <c r="R41">
        <v>7</v>
      </c>
      <c r="U41">
        <f>$U$8</f>
        <v>2</v>
      </c>
      <c r="V41">
        <f>$V$8</f>
        <v>24</v>
      </c>
      <c r="W41">
        <f>$W$8</f>
        <v>46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2</v>
      </c>
      <c r="V42">
        <f>$V$8</f>
        <v>24</v>
      </c>
      <c r="W42">
        <f>$W$8</f>
        <v>46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18404.92877123148</v>
      </c>
      <c r="D43" s="19">
        <f>D40</f>
        <v>104.5573607338774</v>
      </c>
      <c r="E43" s="19">
        <f>E40</f>
        <v>18509.486131965357</v>
      </c>
      <c r="G43" s="21">
        <f>SUM(G40:G42)</f>
        <v>0</v>
      </c>
      <c r="H43" s="21">
        <f>SUM(H40:H42)</f>
        <v>6584.7761175570604</v>
      </c>
      <c r="I43" s="21">
        <f>SUM(I40:I42)</f>
        <v>59.415199703549902</v>
      </c>
      <c r="J43" s="21">
        <f>SUM(J40:J42)</f>
        <v>6644.19131726061</v>
      </c>
      <c r="L43" s="22" t="str">
        <f t="shared" si="11"/>
        <v>--</v>
      </c>
      <c r="M43" s="22">
        <f t="shared" si="11"/>
        <v>0.35777243147225019</v>
      </c>
      <c r="N43" s="22">
        <f t="shared" si="11"/>
        <v>0.56825458567929321</v>
      </c>
      <c r="O43" s="23">
        <f t="shared" si="11"/>
        <v>0.35896141415759136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10651.026284429819</v>
      </c>
      <c r="C46" s="64">
        <f>C37+C43</f>
        <v>27268.495849150459</v>
      </c>
      <c r="D46" s="64">
        <f>D37+D43</f>
        <v>191.51518594606182</v>
      </c>
      <c r="E46" s="19">
        <f>SUM(B46:D46)</f>
        <v>38111.037319526338</v>
      </c>
      <c r="G46" s="51">
        <v>12890.500829995233</v>
      </c>
      <c r="H46" s="51">
        <v>33886.945456846355</v>
      </c>
      <c r="I46" s="51">
        <v>3137.1885341841339</v>
      </c>
      <c r="J46" s="21">
        <f>SUM(G46:I46)</f>
        <v>49914.63482102572</v>
      </c>
      <c r="L46" s="22">
        <f t="shared" ref="L46:O48" si="12">IF(B46&lt;&gt;0,G46/B46,"--")</f>
        <v>1.2102590384965235</v>
      </c>
      <c r="M46" s="22">
        <f t="shared" si="12"/>
        <v>1.2427141432482824</v>
      </c>
      <c r="N46" s="22">
        <f t="shared" si="12"/>
        <v>16.380886553130512</v>
      </c>
      <c r="O46" s="23">
        <f t="shared" si="12"/>
        <v>1.3097159860157299</v>
      </c>
      <c r="Q46">
        <v>11</v>
      </c>
      <c r="U46">
        <f>$U$8</f>
        <v>2</v>
      </c>
      <c r="V46">
        <f>$V$8</f>
        <v>24</v>
      </c>
      <c r="W46">
        <f>$W$8</f>
        <v>46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2</v>
      </c>
      <c r="V47">
        <f>$V$8</f>
        <v>24</v>
      </c>
      <c r="W47">
        <f>$W$8</f>
        <v>46</v>
      </c>
    </row>
    <row r="48" spans="1:23" ht="12.75" customHeight="1" x14ac:dyDescent="0.25">
      <c r="A48" s="18" t="s">
        <v>17</v>
      </c>
      <c r="B48" s="19">
        <f>B46</f>
        <v>10651.026284429819</v>
      </c>
      <c r="C48" s="19">
        <f>C46</f>
        <v>27268.495849150459</v>
      </c>
      <c r="D48" s="19">
        <f>D46</f>
        <v>191.51518594606182</v>
      </c>
      <c r="E48" s="19">
        <f>E46</f>
        <v>38111.037319526338</v>
      </c>
      <c r="G48" s="21">
        <f>SUM(G46:G47)</f>
        <v>12890.500829995233</v>
      </c>
      <c r="H48" s="21">
        <f>SUM(H46:H47)</f>
        <v>33886.945456846355</v>
      </c>
      <c r="I48" s="21">
        <f>SUM(I46:I47)</f>
        <v>3137.1885341841339</v>
      </c>
      <c r="J48" s="21">
        <f>SUM(J46:J47)</f>
        <v>49914.63482102572</v>
      </c>
      <c r="L48" s="22">
        <f t="shared" si="12"/>
        <v>1.2102590384965235</v>
      </c>
      <c r="M48" s="22">
        <f t="shared" si="12"/>
        <v>1.2427141432482824</v>
      </c>
      <c r="N48" s="22">
        <f t="shared" si="12"/>
        <v>16.380886553130512</v>
      </c>
      <c r="O48" s="23">
        <f t="shared" si="12"/>
        <v>1.3097159860157299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10651.026284429819</v>
      </c>
      <c r="C50" s="28">
        <f>C48</f>
        <v>27268.495849150459</v>
      </c>
      <c r="D50" s="28">
        <f>D48</f>
        <v>191.51518594606182</v>
      </c>
      <c r="E50" s="28">
        <f>E48</f>
        <v>38111.037319526338</v>
      </c>
      <c r="F50" s="29"/>
      <c r="G50" s="30">
        <f>SUM(G37,G43,G48)</f>
        <v>15315.829083734792</v>
      </c>
      <c r="H50" s="30">
        <f>SUM(H37,H43,H48)</f>
        <v>46046.493986735208</v>
      </c>
      <c r="I50" s="30">
        <f>SUM(I37,I43,I48)</f>
        <v>3298.606370526109</v>
      </c>
      <c r="J50" s="30">
        <f>SUM(J37,J43,J48)</f>
        <v>64660.929440996108</v>
      </c>
      <c r="K50" s="29"/>
      <c r="L50" s="31">
        <f t="shared" ref="L50:O51" si="13">IF(B50&lt;&gt;0,G50/B50,"--")</f>
        <v>1.4379674478997582</v>
      </c>
      <c r="M50" s="31">
        <f t="shared" si="13"/>
        <v>1.6886334413700259</v>
      </c>
      <c r="N50" s="31">
        <f t="shared" si="13"/>
        <v>17.223732698957491</v>
      </c>
      <c r="O50" s="32">
        <f t="shared" si="13"/>
        <v>1.6966457485497732</v>
      </c>
    </row>
    <row r="51" spans="1:23" ht="12.75" customHeight="1" thickBot="1" x14ac:dyDescent="0.35">
      <c r="A51" s="33" t="s">
        <v>17</v>
      </c>
      <c r="B51" s="37">
        <f>SUM(B30,B50)</f>
        <v>942142.59326030675</v>
      </c>
      <c r="C51" s="37">
        <f>SUM(C30,C50)</f>
        <v>27268.495849150459</v>
      </c>
      <c r="D51" s="37">
        <f>SUM(D30,D50)</f>
        <v>191.51518594606182</v>
      </c>
      <c r="E51" s="37">
        <f>SUM(E30,E50)</f>
        <v>969602.60429540323</v>
      </c>
      <c r="F51" s="84"/>
      <c r="G51" s="39">
        <f>SUM(G30,G50)</f>
        <v>500894.10815918783</v>
      </c>
      <c r="H51" s="39">
        <f>SUM(H30,H50)</f>
        <v>46046.493986735208</v>
      </c>
      <c r="I51" s="39">
        <f>SUM(I30,I50)</f>
        <v>3298.606370526109</v>
      </c>
      <c r="J51" s="39">
        <f>SUM(J30,J50)</f>
        <v>550239.2085164492</v>
      </c>
      <c r="K51" s="84"/>
      <c r="L51" s="40">
        <f t="shared" si="13"/>
        <v>0.53165424399912964</v>
      </c>
      <c r="M51" s="40">
        <f t="shared" si="13"/>
        <v>1.6886334413700259</v>
      </c>
      <c r="N51" s="40">
        <f t="shared" si="13"/>
        <v>17.223732698957491</v>
      </c>
      <c r="O51" s="41">
        <f t="shared" si="13"/>
        <v>0.56748940862870356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86937.185521433596</v>
      </c>
      <c r="C55" s="19">
        <v>0</v>
      </c>
      <c r="D55" s="19">
        <v>0</v>
      </c>
      <c r="E55" s="19">
        <f>SUM(B55:D55)</f>
        <v>86937.185521433596</v>
      </c>
      <c r="G55" s="51">
        <v>5723.2925159995611</v>
      </c>
      <c r="H55" s="51">
        <v>0</v>
      </c>
      <c r="I55" s="51">
        <v>0</v>
      </c>
      <c r="J55" s="21">
        <f>SUM(G55:I55)</f>
        <v>5723.2925159995611</v>
      </c>
      <c r="L55" s="22">
        <f t="shared" ref="L55:O57" si="14">IF(B55&lt;&gt;0,G55/B55,"--")</f>
        <v>6.583250287747737E-2</v>
      </c>
      <c r="M55" s="22" t="str">
        <f t="shared" si="14"/>
        <v>--</v>
      </c>
      <c r="N55" s="22" t="str">
        <f t="shared" si="14"/>
        <v>--</v>
      </c>
      <c r="O55" s="23">
        <f t="shared" si="14"/>
        <v>6.583250287747737E-2</v>
      </c>
      <c r="Q55">
        <v>158</v>
      </c>
      <c r="U55">
        <f>$U$8</f>
        <v>2</v>
      </c>
      <c r="V55">
        <f>$V$8</f>
        <v>24</v>
      </c>
      <c r="W55">
        <f>$W$8</f>
        <v>46</v>
      </c>
    </row>
    <row r="56" spans="1:23" x14ac:dyDescent="0.25">
      <c r="A56" s="18" t="s">
        <v>20</v>
      </c>
      <c r="B56" s="19">
        <v>7184.1805426599931</v>
      </c>
      <c r="C56" s="19">
        <v>0</v>
      </c>
      <c r="D56" s="19">
        <v>0</v>
      </c>
      <c r="E56" s="19">
        <f>SUM(B56:D56)</f>
        <v>7184.1805426599931</v>
      </c>
      <c r="G56" s="51">
        <v>5506.0714696433697</v>
      </c>
      <c r="H56" s="51">
        <v>0</v>
      </c>
      <c r="I56" s="51">
        <v>0</v>
      </c>
      <c r="J56" s="21">
        <f>SUM(G56:I56)</f>
        <v>5506.0714696433697</v>
      </c>
      <c r="L56" s="22">
        <f t="shared" si="14"/>
        <v>0.76641607723359195</v>
      </c>
      <c r="M56" s="22" t="str">
        <f t="shared" si="14"/>
        <v>--</v>
      </c>
      <c r="N56" s="22" t="str">
        <f t="shared" si="14"/>
        <v>--</v>
      </c>
      <c r="O56" s="23">
        <f t="shared" si="14"/>
        <v>0.76641607723359195</v>
      </c>
      <c r="Q56">
        <v>160</v>
      </c>
      <c r="U56">
        <f>$U$8</f>
        <v>2</v>
      </c>
      <c r="V56">
        <f>$V$8</f>
        <v>24</v>
      </c>
      <c r="W56">
        <f>$W$8</f>
        <v>46</v>
      </c>
    </row>
    <row r="57" spans="1:23" ht="12.75" customHeight="1" x14ac:dyDescent="0.25">
      <c r="A57" s="18" t="s">
        <v>31</v>
      </c>
      <c r="B57" s="19">
        <f>SUM(B55:B56)</f>
        <v>94121.366064093585</v>
      </c>
      <c r="C57" s="19">
        <f>SUM(C55:C56)</f>
        <v>0</v>
      </c>
      <c r="D57" s="19">
        <f>SUM(D55:D56)</f>
        <v>0</v>
      </c>
      <c r="E57" s="19">
        <f>SUM(E55:E56)</f>
        <v>94121.366064093585</v>
      </c>
      <c r="G57" s="21">
        <f>SUM(G55:G56)</f>
        <v>11229.363985642931</v>
      </c>
      <c r="H57" s="21">
        <f>SUM(H55:H56)</f>
        <v>0</v>
      </c>
      <c r="I57" s="21">
        <f>SUM(I55:I56)</f>
        <v>0</v>
      </c>
      <c r="J57" s="21">
        <f>SUM(J55:J56)</f>
        <v>11229.363985642931</v>
      </c>
      <c r="L57" s="22">
        <f t="shared" si="14"/>
        <v>0.11930727798825295</v>
      </c>
      <c r="M57" s="22" t="str">
        <f t="shared" si="14"/>
        <v>--</v>
      </c>
      <c r="N57" s="22" t="str">
        <f t="shared" si="14"/>
        <v>--</v>
      </c>
      <c r="O57" s="23">
        <f t="shared" si="14"/>
        <v>0.11930727798825295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2816.6556183425232</v>
      </c>
      <c r="D59" s="19">
        <v>0</v>
      </c>
      <c r="E59" s="19">
        <f>SUM(B59:D59)</f>
        <v>2816.6556183425232</v>
      </c>
      <c r="G59" s="51">
        <v>0</v>
      </c>
      <c r="H59" s="51">
        <v>2374.7208156035031</v>
      </c>
      <c r="I59" s="51">
        <v>0</v>
      </c>
      <c r="J59" s="21">
        <f>SUM(G59:I59)</f>
        <v>2374.7208156035031</v>
      </c>
      <c r="L59" s="22" t="str">
        <f t="shared" ref="L59:O62" si="15">IF(B59&lt;&gt;0,G59/B59,"--")</f>
        <v>--</v>
      </c>
      <c r="M59" s="22">
        <f t="shared" si="15"/>
        <v>0.84309945459392754</v>
      </c>
      <c r="N59" s="22" t="str">
        <f t="shared" si="15"/>
        <v>--</v>
      </c>
      <c r="O59" s="23">
        <f t="shared" si="15"/>
        <v>0.84309945459392754</v>
      </c>
      <c r="Q59">
        <v>135</v>
      </c>
      <c r="U59">
        <f>$U$8</f>
        <v>2</v>
      </c>
      <c r="V59">
        <f>$V$8</f>
        <v>24</v>
      </c>
      <c r="W59">
        <f>$W$8</f>
        <v>46</v>
      </c>
    </row>
    <row r="60" spans="1:23" x14ac:dyDescent="0.25">
      <c r="A60" s="18" t="s">
        <v>20</v>
      </c>
      <c r="B60" s="19">
        <v>0</v>
      </c>
      <c r="C60" s="19">
        <v>769.77902845956976</v>
      </c>
      <c r="D60" s="19">
        <v>0</v>
      </c>
      <c r="E60" s="19">
        <f>SUM(B60:D60)</f>
        <v>769.77902845956976</v>
      </c>
      <c r="G60" s="51">
        <v>0</v>
      </c>
      <c r="H60" s="51">
        <v>1371.9465810251631</v>
      </c>
      <c r="I60" s="51">
        <v>0</v>
      </c>
      <c r="J60" s="21">
        <f>SUM(G60:I60)</f>
        <v>1371.9465810251631</v>
      </c>
      <c r="L60" s="22" t="str">
        <f t="shared" si="15"/>
        <v>--</v>
      </c>
      <c r="M60" s="22">
        <f t="shared" si="15"/>
        <v>1.7822602724974344</v>
      </c>
      <c r="N60" s="22" t="str">
        <f t="shared" si="15"/>
        <v>--</v>
      </c>
      <c r="O60" s="23">
        <f t="shared" si="15"/>
        <v>1.7822602724974344</v>
      </c>
      <c r="Q60">
        <v>137</v>
      </c>
      <c r="U60">
        <f>$U$8</f>
        <v>2</v>
      </c>
      <c r="V60">
        <f>$V$8</f>
        <v>24</v>
      </c>
      <c r="W60">
        <f>$W$8</f>
        <v>46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3586.4346468020931</v>
      </c>
      <c r="D61" s="28">
        <f>SUM(D59:D60)</f>
        <v>0</v>
      </c>
      <c r="E61" s="28">
        <f>SUM(E59:E60)</f>
        <v>3586.4346468020931</v>
      </c>
      <c r="F61" s="29"/>
      <c r="G61" s="69">
        <f>SUM(G59:G60)</f>
        <v>0</v>
      </c>
      <c r="H61" s="69">
        <f>SUM(H59:H60)</f>
        <v>3746.6673966286662</v>
      </c>
      <c r="I61" s="69">
        <f>SUM(I59:I60)</f>
        <v>0</v>
      </c>
      <c r="J61" s="30">
        <f>SUM(J59:J60)</f>
        <v>3746.6673966286662</v>
      </c>
      <c r="K61" s="29"/>
      <c r="L61" s="31" t="str">
        <f>IF(B61&lt;&gt;0,G61/B61,"--")</f>
        <v>--</v>
      </c>
      <c r="M61" s="31">
        <f>IF(C61&lt;&gt;0,H61/C61,"--")</f>
        <v>1.0446774486660304</v>
      </c>
      <c r="N61" s="31" t="str">
        <f>IF(D61&lt;&gt;0,I61/D61,"--")</f>
        <v>--</v>
      </c>
      <c r="O61" s="32">
        <f>IF(E61&lt;&gt;0,J61/E61,"--")</f>
        <v>1.0446774486660304</v>
      </c>
    </row>
    <row r="62" spans="1:23" ht="13.5" thickBot="1" x14ac:dyDescent="0.35">
      <c r="A62" s="33" t="s">
        <v>17</v>
      </c>
      <c r="B62" s="37">
        <f>SUM(B57,B61)</f>
        <v>94121.366064093585</v>
      </c>
      <c r="C62" s="37">
        <f>SUM(C57,C61)</f>
        <v>3586.4346468020931</v>
      </c>
      <c r="D62" s="37">
        <f>SUM(D57,D61)</f>
        <v>0</v>
      </c>
      <c r="E62" s="37">
        <f>SUM(E57,E61)</f>
        <v>97707.800710895681</v>
      </c>
      <c r="F62" s="84"/>
      <c r="G62" s="39">
        <f>SUM(G57,G61)</f>
        <v>11229.363985642931</v>
      </c>
      <c r="H62" s="39">
        <f>SUM(H57,H61)</f>
        <v>3746.6673966286662</v>
      </c>
      <c r="I62" s="39">
        <f>SUM(I57,I61)</f>
        <v>0</v>
      </c>
      <c r="J62" s="39">
        <f>SUM(J57,J61)</f>
        <v>14976.031382271598</v>
      </c>
      <c r="K62" s="84"/>
      <c r="L62" s="40">
        <f t="shared" si="15"/>
        <v>0.11930727798825295</v>
      </c>
      <c r="M62" s="40">
        <f t="shared" si="15"/>
        <v>1.0446774486660304</v>
      </c>
      <c r="N62" s="40" t="str">
        <f t="shared" si="15"/>
        <v>--</v>
      </c>
      <c r="O62" s="41">
        <f t="shared" si="15"/>
        <v>0.15327365136979873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942142.59326030675</v>
      </c>
      <c r="C64" s="19">
        <f>C51</f>
        <v>27268.495849150459</v>
      </c>
      <c r="D64" s="19">
        <f>D51</f>
        <v>191.51518594606182</v>
      </c>
      <c r="E64" s="19">
        <f>E51</f>
        <v>969602.60429540323</v>
      </c>
      <c r="G64" s="21">
        <f>SUM(G51,G62)</f>
        <v>512123.47214483074</v>
      </c>
      <c r="H64" s="21">
        <f>SUM(H51,H62)</f>
        <v>49793.161383363877</v>
      </c>
      <c r="I64" s="21">
        <f>SUM(I51,I62)</f>
        <v>3298.606370526109</v>
      </c>
      <c r="J64" s="21">
        <f>SUM(J51,J62)</f>
        <v>565215.23989872076</v>
      </c>
      <c r="L64" s="22">
        <f>IF(B64&lt;&gt;0,G64/B64,"--")</f>
        <v>0.54357320835332934</v>
      </c>
      <c r="M64" s="22">
        <f>IF(C64&lt;&gt;0,H64/C64,"--")</f>
        <v>1.826032563688883</v>
      </c>
      <c r="N64" s="22">
        <f>IF(D64&lt;&gt;0,I64/D64,"--")</f>
        <v>17.223732698957491</v>
      </c>
      <c r="O64" s="22">
        <f>IF(E64&lt;&gt;0,J64/E64,"--")</f>
        <v>0.58293494406345459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-1.1102230246251565E-16</v>
      </c>
      <c r="M66" s="70">
        <v>0</v>
      </c>
      <c r="N66" s="70">
        <v>0</v>
      </c>
      <c r="O66" s="71"/>
      <c r="Q66">
        <v>157</v>
      </c>
      <c r="U66">
        <f>$U$8</f>
        <v>2</v>
      </c>
      <c r="V66">
        <f>$V$8</f>
        <v>24</v>
      </c>
      <c r="W66">
        <f>$W$8</f>
        <v>46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-2.2204460492503131E-16</v>
      </c>
      <c r="N67" s="70">
        <v>0</v>
      </c>
      <c r="Q67">
        <v>134</v>
      </c>
      <c r="U67">
        <f>$U$8</f>
        <v>2</v>
      </c>
      <c r="V67">
        <f>$V$8</f>
        <v>24</v>
      </c>
      <c r="W67">
        <f>$W$8</f>
        <v>46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-1.1102230246251565E-16</v>
      </c>
      <c r="M68" s="70">
        <v>0</v>
      </c>
      <c r="N68" s="70">
        <v>0</v>
      </c>
      <c r="Q68">
        <v>84</v>
      </c>
      <c r="R68">
        <v>19</v>
      </c>
      <c r="U68">
        <f>$U$8</f>
        <v>2</v>
      </c>
      <c r="V68">
        <f>$V$8</f>
        <v>24</v>
      </c>
      <c r="W68">
        <f>$W$8</f>
        <v>46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4.10 - Cost of Wasted UAA Mail -- First-Class Mail, Automation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10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2674.7573524589779</v>
      </c>
      <c r="C8" s="19">
        <v>0</v>
      </c>
      <c r="D8" s="19">
        <v>0</v>
      </c>
      <c r="E8" s="19">
        <f t="shared" ref="E8:E13" si="0">SUM(B8:D8)</f>
        <v>2674.7573524589779</v>
      </c>
      <c r="G8" s="51">
        <v>183.87856261321699</v>
      </c>
      <c r="H8" s="51">
        <v>0</v>
      </c>
      <c r="I8" s="51">
        <v>0</v>
      </c>
      <c r="J8" s="51">
        <f t="shared" ref="J8:J13" si="1">SUM(G8:I8)</f>
        <v>183.87856261321699</v>
      </c>
      <c r="L8" s="22">
        <f t="shared" ref="L8:O14" si="2">IF(B8&lt;&gt;0,G8/B8,"--")</f>
        <v>6.8745885470385709E-2</v>
      </c>
      <c r="M8" s="22" t="str">
        <f t="shared" si="2"/>
        <v>--</v>
      </c>
      <c r="N8" s="22" t="str">
        <f t="shared" si="2"/>
        <v>--</v>
      </c>
      <c r="O8" s="23">
        <f t="shared" si="2"/>
        <v>6.8745885470385709E-2</v>
      </c>
      <c r="Q8">
        <v>32</v>
      </c>
      <c r="U8" s="24">
        <f>VLOOKUP($Y$6,WMap,3,FALSE)</f>
        <v>2</v>
      </c>
      <c r="V8" s="25">
        <f>VLOOKUP($Y$6,WMap,4,FALSE)</f>
        <v>24</v>
      </c>
      <c r="W8" s="26">
        <f>VLOOKUP($Y$6,WMap,5,FALSE)</f>
        <v>46</v>
      </c>
    </row>
    <row r="9" spans="1:25" ht="12.75" customHeight="1" x14ac:dyDescent="0.25">
      <c r="A9" s="27" t="s">
        <v>24</v>
      </c>
      <c r="B9" s="19">
        <v>2674.7573524589779</v>
      </c>
      <c r="C9" s="19">
        <v>0</v>
      </c>
      <c r="D9" s="19">
        <v>0</v>
      </c>
      <c r="E9" s="19">
        <f t="shared" si="0"/>
        <v>2674.7573524589779</v>
      </c>
      <c r="G9" s="51">
        <v>20.508498615083525</v>
      </c>
      <c r="H9" s="51">
        <v>0</v>
      </c>
      <c r="I9" s="51">
        <v>0</v>
      </c>
      <c r="J9" s="51">
        <f t="shared" si="1"/>
        <v>20.508498615083525</v>
      </c>
      <c r="L9" s="22">
        <f t="shared" si="2"/>
        <v>7.667423961365878E-3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7.667423961365878E-3</v>
      </c>
      <c r="Q9">
        <v>33</v>
      </c>
      <c r="U9">
        <f>$U$8</f>
        <v>2</v>
      </c>
      <c r="V9">
        <f>$V$8</f>
        <v>24</v>
      </c>
      <c r="W9">
        <f>$W$8</f>
        <v>46</v>
      </c>
    </row>
    <row r="10" spans="1:25" ht="12.75" customHeight="1" x14ac:dyDescent="0.25">
      <c r="A10" s="18" t="s">
        <v>25</v>
      </c>
      <c r="B10" s="19">
        <v>53495.147049179512</v>
      </c>
      <c r="C10" s="19">
        <v>0</v>
      </c>
      <c r="D10" s="19">
        <v>0</v>
      </c>
      <c r="E10" s="19">
        <f t="shared" si="0"/>
        <v>53495.147049179512</v>
      </c>
      <c r="G10" s="51">
        <v>3472.1854838574318</v>
      </c>
      <c r="H10" s="51">
        <v>0</v>
      </c>
      <c r="I10" s="51">
        <v>0</v>
      </c>
      <c r="J10" s="51">
        <f t="shared" si="1"/>
        <v>3472.1854838574318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34</v>
      </c>
      <c r="S10">
        <v>10</v>
      </c>
      <c r="U10">
        <f>$U$8</f>
        <v>2</v>
      </c>
      <c r="V10">
        <f>$V$8</f>
        <v>24</v>
      </c>
      <c r="W10">
        <f>$W$8</f>
        <v>46</v>
      </c>
    </row>
    <row r="11" spans="1:25" ht="12.75" customHeight="1" x14ac:dyDescent="0.25">
      <c r="A11" s="18" t="s">
        <v>26</v>
      </c>
      <c r="B11" s="19">
        <v>20629.199818707479</v>
      </c>
      <c r="C11" s="19">
        <v>0</v>
      </c>
      <c r="D11" s="19">
        <v>0</v>
      </c>
      <c r="E11" s="19">
        <f t="shared" si="0"/>
        <v>20629.199818707479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35</v>
      </c>
      <c r="S11">
        <v>10</v>
      </c>
      <c r="U11">
        <f>$U$8</f>
        <v>2</v>
      </c>
      <c r="V11">
        <f>$V$8</f>
        <v>24</v>
      </c>
      <c r="W11">
        <f>$W$8</f>
        <v>46</v>
      </c>
    </row>
    <row r="12" spans="1:25" ht="12.75" customHeight="1" x14ac:dyDescent="0.25">
      <c r="A12" s="27" t="s">
        <v>92</v>
      </c>
      <c r="B12" s="19">
        <v>32063.520024734342</v>
      </c>
      <c r="C12" s="19">
        <v>0</v>
      </c>
      <c r="D12" s="19">
        <v>0</v>
      </c>
      <c r="E12" s="19">
        <f t="shared" si="0"/>
        <v>32063.520024734342</v>
      </c>
      <c r="G12" s="51">
        <v>1692.8810810111154</v>
      </c>
      <c r="H12" s="51">
        <v>0</v>
      </c>
      <c r="I12" s="51">
        <v>0</v>
      </c>
      <c r="J12" s="51">
        <f t="shared" si="1"/>
        <v>1692.8810810111154</v>
      </c>
      <c r="L12" s="22">
        <f t="shared" si="2"/>
        <v>5.2797730246248641E-2</v>
      </c>
      <c r="M12" s="22" t="str">
        <f t="shared" si="2"/>
        <v>--</v>
      </c>
      <c r="N12" s="22" t="str">
        <f t="shared" si="2"/>
        <v>--</v>
      </c>
      <c r="O12" s="23">
        <f t="shared" si="2"/>
        <v>5.2797730246248641E-2</v>
      </c>
      <c r="Q12">
        <v>36</v>
      </c>
      <c r="R12">
        <v>37</v>
      </c>
      <c r="S12">
        <v>10</v>
      </c>
      <c r="U12">
        <f>$U$8</f>
        <v>2</v>
      </c>
      <c r="V12">
        <f>$V$8</f>
        <v>24</v>
      </c>
      <c r="W12">
        <f>$W$8</f>
        <v>46</v>
      </c>
    </row>
    <row r="13" spans="1:25" ht="12.75" customHeight="1" x14ac:dyDescent="0.25">
      <c r="A13" s="27" t="s">
        <v>104</v>
      </c>
      <c r="B13" s="19">
        <v>802.42720573769259</v>
      </c>
      <c r="C13" s="19">
        <v>0</v>
      </c>
      <c r="D13" s="19">
        <v>0</v>
      </c>
      <c r="E13" s="19">
        <f t="shared" si="0"/>
        <v>802.42720573769259</v>
      </c>
      <c r="G13" s="51">
        <v>251.71387402654844</v>
      </c>
      <c r="H13" s="51">
        <v>0</v>
      </c>
      <c r="I13" s="51">
        <v>0</v>
      </c>
      <c r="J13" s="51">
        <f t="shared" si="1"/>
        <v>251.71387402654844</v>
      </c>
      <c r="L13" s="22">
        <f t="shared" si="2"/>
        <v>0.3136906029938768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0.3136906029938768</v>
      </c>
      <c r="Q13">
        <v>39</v>
      </c>
      <c r="S13">
        <v>10</v>
      </c>
      <c r="U13">
        <f>$U$8</f>
        <v>2</v>
      </c>
      <c r="V13">
        <f>$V$8</f>
        <v>24</v>
      </c>
      <c r="W13">
        <f>$W$8</f>
        <v>46</v>
      </c>
    </row>
    <row r="14" spans="1:25" ht="12.75" customHeight="1" x14ac:dyDescent="0.25">
      <c r="A14" s="18" t="s">
        <v>17</v>
      </c>
      <c r="B14" s="19">
        <f>B10</f>
        <v>53495.147049179512</v>
      </c>
      <c r="C14" s="19">
        <f>C10</f>
        <v>0</v>
      </c>
      <c r="D14" s="19">
        <f>D10</f>
        <v>0</v>
      </c>
      <c r="E14" s="19">
        <f>E10</f>
        <v>53495.147049179512</v>
      </c>
      <c r="G14" s="51">
        <f>SUM(G8:G13)</f>
        <v>5621.1675001233953</v>
      </c>
      <c r="H14" s="51">
        <f>SUM(H8:H13)</f>
        <v>0</v>
      </c>
      <c r="I14" s="51">
        <f>SUM(I8:I13)</f>
        <v>0</v>
      </c>
      <c r="J14" s="51">
        <f>SUM(J8:J13)</f>
        <v>5621.1675001233953</v>
      </c>
      <c r="L14" s="22">
        <f t="shared" si="2"/>
        <v>0.10507808296995065</v>
      </c>
      <c r="M14" s="22" t="str">
        <f t="shared" si="2"/>
        <v>--</v>
      </c>
      <c r="N14" s="22" t="str">
        <f t="shared" si="2"/>
        <v>--</v>
      </c>
      <c r="O14" s="23">
        <f t="shared" si="2"/>
        <v>0.10507808296995065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2</v>
      </c>
      <c r="V17">
        <f>$V$8</f>
        <v>24</v>
      </c>
      <c r="W17">
        <f>$W$8</f>
        <v>46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2</v>
      </c>
      <c r="V18">
        <f>$V$8</f>
        <v>24</v>
      </c>
      <c r="W18">
        <f>$W$8</f>
        <v>46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2</v>
      </c>
      <c r="V19">
        <f>$V$8</f>
        <v>24</v>
      </c>
      <c r="W19">
        <f>$W$8</f>
        <v>46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2</v>
      </c>
      <c r="V20">
        <f>$V$8</f>
        <v>24</v>
      </c>
      <c r="W20">
        <f>$W$8</f>
        <v>46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161329.40788375685</v>
      </c>
      <c r="C24" s="19">
        <v>0</v>
      </c>
      <c r="D24" s="19">
        <v>0</v>
      </c>
      <c r="E24" s="19">
        <f t="shared" ref="E24:E29" si="4">SUM(B24:D24)</f>
        <v>161329.40788375685</v>
      </c>
      <c r="G24" s="51">
        <v>12193.745558844068</v>
      </c>
      <c r="H24" s="51">
        <v>0</v>
      </c>
      <c r="I24" s="51">
        <v>0</v>
      </c>
      <c r="J24" s="51">
        <f t="shared" ref="J24:J29" si="5">SUM(G24:I24)</f>
        <v>12193.745558844068</v>
      </c>
      <c r="L24" s="22">
        <f t="shared" ref="L24:O30" si="6">IF(B24&lt;&gt;0,G24/B24,"--")</f>
        <v>7.5582906543796791E-2</v>
      </c>
      <c r="M24" s="22" t="str">
        <f t="shared" si="6"/>
        <v>--</v>
      </c>
      <c r="N24" s="22" t="str">
        <f t="shared" si="6"/>
        <v>--</v>
      </c>
      <c r="O24" s="23">
        <f t="shared" si="6"/>
        <v>7.5582906543796791E-2</v>
      </c>
      <c r="Q24">
        <v>50</v>
      </c>
      <c r="U24">
        <f t="shared" ref="U24:U29" si="7">$U$8</f>
        <v>2</v>
      </c>
      <c r="V24">
        <f t="shared" ref="V24:V29" si="8">$V$8</f>
        <v>24</v>
      </c>
      <c r="W24">
        <f t="shared" ref="W24:W29" si="9">$W$8</f>
        <v>46</v>
      </c>
    </row>
    <row r="25" spans="1:23" ht="12.75" customHeight="1" x14ac:dyDescent="0.25">
      <c r="A25" s="27" t="s">
        <v>24</v>
      </c>
      <c r="B25" s="19">
        <v>161329.40788375682</v>
      </c>
      <c r="C25" s="19">
        <v>0</v>
      </c>
      <c r="D25" s="19">
        <v>0</v>
      </c>
      <c r="E25" s="19">
        <f t="shared" si="4"/>
        <v>161329.40788375682</v>
      </c>
      <c r="G25" s="51">
        <v>1236.9809676808861</v>
      </c>
      <c r="H25" s="51">
        <v>0</v>
      </c>
      <c r="I25" s="51">
        <v>0</v>
      </c>
      <c r="J25" s="51">
        <f t="shared" si="5"/>
        <v>1236.9809676808861</v>
      </c>
      <c r="L25" s="22">
        <f t="shared" si="6"/>
        <v>7.6674239613658771E-3</v>
      </c>
      <c r="M25" s="22" t="str">
        <f t="shared" si="6"/>
        <v>--</v>
      </c>
      <c r="N25" s="22" t="str">
        <f t="shared" si="6"/>
        <v>--</v>
      </c>
      <c r="O25" s="23">
        <f t="shared" si="6"/>
        <v>7.6674239613658771E-3</v>
      </c>
      <c r="Q25">
        <v>51</v>
      </c>
      <c r="U25">
        <f t="shared" si="7"/>
        <v>2</v>
      </c>
      <c r="V25">
        <f t="shared" si="8"/>
        <v>24</v>
      </c>
      <c r="W25">
        <f t="shared" si="9"/>
        <v>46</v>
      </c>
    </row>
    <row r="26" spans="1:23" ht="12.75" customHeight="1" x14ac:dyDescent="0.25">
      <c r="A26" s="18" t="s">
        <v>25</v>
      </c>
      <c r="B26" s="19">
        <v>165543.16325800362</v>
      </c>
      <c r="C26" s="19">
        <v>0</v>
      </c>
      <c r="D26" s="19">
        <v>0</v>
      </c>
      <c r="E26" s="19">
        <f t="shared" si="4"/>
        <v>165543.16325800362</v>
      </c>
      <c r="G26" s="51">
        <v>5684.7762338477824</v>
      </c>
      <c r="H26" s="51">
        <v>0</v>
      </c>
      <c r="I26" s="51">
        <v>0</v>
      </c>
      <c r="J26" s="51">
        <f t="shared" si="5"/>
        <v>5684.7762338477824</v>
      </c>
      <c r="L26" s="22">
        <f t="shared" si="6"/>
        <v>3.4340145023010707E-2</v>
      </c>
      <c r="M26" s="22" t="str">
        <f t="shared" si="6"/>
        <v>--</v>
      </c>
      <c r="N26" s="22" t="str">
        <f t="shared" si="6"/>
        <v>--</v>
      </c>
      <c r="O26" s="23">
        <f t="shared" si="6"/>
        <v>3.4340145023010707E-2</v>
      </c>
      <c r="Q26">
        <v>52</v>
      </c>
      <c r="S26">
        <v>10</v>
      </c>
      <c r="U26">
        <f t="shared" si="7"/>
        <v>2</v>
      </c>
      <c r="V26">
        <f t="shared" si="8"/>
        <v>24</v>
      </c>
      <c r="W26">
        <f t="shared" si="9"/>
        <v>46</v>
      </c>
    </row>
    <row r="27" spans="1:23" ht="12.75" customHeight="1" x14ac:dyDescent="0.25">
      <c r="A27" s="18" t="s">
        <v>26</v>
      </c>
      <c r="B27" s="19">
        <v>65186.869832210403</v>
      </c>
      <c r="C27" s="19">
        <v>0</v>
      </c>
      <c r="D27" s="19">
        <v>0</v>
      </c>
      <c r="E27" s="19">
        <f t="shared" si="4"/>
        <v>65186.869832210403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>
        <f t="shared" si="6"/>
        <v>0</v>
      </c>
      <c r="M27" s="22" t="str">
        <f t="shared" si="6"/>
        <v>--</v>
      </c>
      <c r="N27" s="22" t="str">
        <f t="shared" si="6"/>
        <v>--</v>
      </c>
      <c r="O27" s="23">
        <f t="shared" si="6"/>
        <v>0</v>
      </c>
      <c r="Q27">
        <v>53</v>
      </c>
      <c r="S27">
        <v>10</v>
      </c>
      <c r="U27">
        <f t="shared" si="7"/>
        <v>2</v>
      </c>
      <c r="V27">
        <f t="shared" si="8"/>
        <v>24</v>
      </c>
      <c r="W27">
        <f t="shared" si="9"/>
        <v>46</v>
      </c>
    </row>
    <row r="28" spans="1:23" ht="12.75" customHeight="1" x14ac:dyDescent="0.25">
      <c r="A28" s="27" t="s">
        <v>92</v>
      </c>
      <c r="B28" s="19">
        <v>97873.145976923173</v>
      </c>
      <c r="C28" s="19">
        <v>0</v>
      </c>
      <c r="D28" s="19">
        <v>0</v>
      </c>
      <c r="E28" s="19">
        <f t="shared" si="4"/>
        <v>97873.145976923173</v>
      </c>
      <c r="G28" s="51">
        <v>5167.4799596413059</v>
      </c>
      <c r="H28" s="51">
        <v>0</v>
      </c>
      <c r="I28" s="51">
        <v>0</v>
      </c>
      <c r="J28" s="51">
        <f t="shared" si="5"/>
        <v>5167.4799596413059</v>
      </c>
      <c r="L28" s="22">
        <f t="shared" si="6"/>
        <v>5.2797730246248648E-2</v>
      </c>
      <c r="M28" s="22" t="str">
        <f t="shared" si="6"/>
        <v>--</v>
      </c>
      <c r="N28" s="22" t="str">
        <f t="shared" si="6"/>
        <v>--</v>
      </c>
      <c r="O28" s="23">
        <f t="shared" si="6"/>
        <v>5.2797730246248648E-2</v>
      </c>
      <c r="Q28">
        <v>55</v>
      </c>
      <c r="S28">
        <v>10</v>
      </c>
      <c r="U28">
        <f t="shared" si="7"/>
        <v>2</v>
      </c>
      <c r="V28">
        <f t="shared" si="8"/>
        <v>24</v>
      </c>
      <c r="W28">
        <f t="shared" si="9"/>
        <v>46</v>
      </c>
    </row>
    <row r="29" spans="1:23" ht="12.75" customHeight="1" x14ac:dyDescent="0.25">
      <c r="A29" s="27" t="s">
        <v>104</v>
      </c>
      <c r="B29" s="19">
        <v>2483.1474488700542</v>
      </c>
      <c r="C29" s="19">
        <v>0</v>
      </c>
      <c r="D29" s="19">
        <v>0</v>
      </c>
      <c r="E29" s="19">
        <f t="shared" si="4"/>
        <v>2483.1474488700542</v>
      </c>
      <c r="G29" s="51">
        <v>62.738599857912824</v>
      </c>
      <c r="H29" s="51">
        <v>0</v>
      </c>
      <c r="I29" s="51">
        <v>0</v>
      </c>
      <c r="J29" s="51">
        <f t="shared" si="5"/>
        <v>62.738599857912824</v>
      </c>
      <c r="L29" s="22">
        <f t="shared" si="6"/>
        <v>2.5265756927347088E-2</v>
      </c>
      <c r="M29" s="22" t="str">
        <f t="shared" si="6"/>
        <v>--</v>
      </c>
      <c r="N29" s="22" t="str">
        <f t="shared" si="6"/>
        <v>--</v>
      </c>
      <c r="O29" s="23">
        <f t="shared" si="6"/>
        <v>2.5265756927347088E-2</v>
      </c>
      <c r="Q29">
        <v>57</v>
      </c>
      <c r="S29">
        <v>10</v>
      </c>
      <c r="U29">
        <f t="shared" si="7"/>
        <v>2</v>
      </c>
      <c r="V29">
        <f t="shared" si="8"/>
        <v>24</v>
      </c>
      <c r="W29">
        <f t="shared" si="9"/>
        <v>46</v>
      </c>
    </row>
    <row r="30" spans="1:23" ht="12.75" customHeight="1" x14ac:dyDescent="0.25">
      <c r="A30" s="18" t="s">
        <v>17</v>
      </c>
      <c r="B30" s="19">
        <f>B26</f>
        <v>165543.16325800362</v>
      </c>
      <c r="C30" s="19">
        <f>C26</f>
        <v>0</v>
      </c>
      <c r="D30" s="19">
        <f>D26</f>
        <v>0</v>
      </c>
      <c r="E30" s="19">
        <f>E26</f>
        <v>165543.16325800362</v>
      </c>
      <c r="G30" s="51">
        <f>SUM(G24:G29)</f>
        <v>24345.721319871955</v>
      </c>
      <c r="H30" s="51">
        <f>SUM(H24:H29)</f>
        <v>0</v>
      </c>
      <c r="I30" s="51">
        <f>SUM(I24:I29)</f>
        <v>0</v>
      </c>
      <c r="J30" s="51">
        <f>SUM(J24:J29)</f>
        <v>24345.721319871955</v>
      </c>
      <c r="L30" s="22">
        <f t="shared" si="6"/>
        <v>0.14706570081621836</v>
      </c>
      <c r="M30" s="22" t="str">
        <f t="shared" si="6"/>
        <v>--</v>
      </c>
      <c r="N30" s="22" t="str">
        <f t="shared" si="6"/>
        <v>--</v>
      </c>
      <c r="O30" s="23">
        <f t="shared" si="6"/>
        <v>0.14706570081621836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219038.31030718313</v>
      </c>
      <c r="C32" s="19">
        <f>SUM(C14,C21,C30)</f>
        <v>0</v>
      </c>
      <c r="D32" s="19">
        <f>SUM(D14,D21,D30)</f>
        <v>0</v>
      </c>
      <c r="E32" s="19">
        <f>SUM(E14,E21,E30)</f>
        <v>219038.31030718313</v>
      </c>
      <c r="G32" s="51">
        <f>SUM(G14,G21,G30)</f>
        <v>29966.888819995351</v>
      </c>
      <c r="H32" s="51">
        <f>SUM(H14,H21,H30)</f>
        <v>0</v>
      </c>
      <c r="I32" s="51">
        <f>SUM(I14,I21,I30)</f>
        <v>0</v>
      </c>
      <c r="J32" s="51">
        <f>SUM(J14,J21,J30)</f>
        <v>29966.888819995351</v>
      </c>
      <c r="L32" s="22">
        <f>IF(B32&lt;&gt;0,G32/B32,"--")</f>
        <v>0.13681117599003237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0.13681117599003237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2</v>
      </c>
      <c r="V36">
        <f>$V$8</f>
        <v>24</v>
      </c>
      <c r="W36">
        <f>$W$8</f>
        <v>46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2</v>
      </c>
      <c r="V37">
        <f>$V$8</f>
        <v>24</v>
      </c>
      <c r="W37">
        <f>$W$8</f>
        <v>46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1049.0925496466816</v>
      </c>
      <c r="D41" s="19">
        <v>0</v>
      </c>
      <c r="E41" s="19">
        <f>SUM(B41:D41)</f>
        <v>1049.0925496466816</v>
      </c>
      <c r="G41" s="51">
        <v>0</v>
      </c>
      <c r="H41" s="51">
        <v>156.14617783186529</v>
      </c>
      <c r="I41" s="51">
        <v>0</v>
      </c>
      <c r="J41" s="51">
        <f>SUM(G41:I41)</f>
        <v>156.14617783186529</v>
      </c>
      <c r="L41" s="22" t="str">
        <f t="shared" ref="L41:O43" si="11">IF(B41&lt;&gt;0,G41/B41,"--")</f>
        <v>--</v>
      </c>
      <c r="M41" s="22">
        <f t="shared" si="11"/>
        <v>0.1488392781785105</v>
      </c>
      <c r="N41" s="22" t="str">
        <f t="shared" si="11"/>
        <v>--</v>
      </c>
      <c r="O41" s="23">
        <f t="shared" si="11"/>
        <v>0.1488392781785105</v>
      </c>
      <c r="Q41">
        <v>1</v>
      </c>
      <c r="R41">
        <v>2</v>
      </c>
      <c r="U41">
        <f>$U$8</f>
        <v>2</v>
      </c>
      <c r="V41">
        <f>$V$8</f>
        <v>24</v>
      </c>
      <c r="W41">
        <f>$W$8</f>
        <v>46</v>
      </c>
    </row>
    <row r="42" spans="1:23" ht="12.75" customHeight="1" x14ac:dyDescent="0.25">
      <c r="A42" s="27" t="s">
        <v>97</v>
      </c>
      <c r="B42" s="19">
        <v>0</v>
      </c>
      <c r="C42" s="19">
        <v>1049.0925496466818</v>
      </c>
      <c r="D42" s="19">
        <v>0</v>
      </c>
      <c r="E42" s="19">
        <f>SUM(B42:D42)</f>
        <v>1049.0925496466818</v>
      </c>
      <c r="G42" s="51">
        <v>0</v>
      </c>
      <c r="H42" s="51">
        <v>85.797858423225904</v>
      </c>
      <c r="I42" s="51">
        <v>0</v>
      </c>
      <c r="J42" s="51">
        <f>SUM(G42:I42)</f>
        <v>85.797858423225904</v>
      </c>
      <c r="L42" s="22" t="str">
        <f t="shared" si="11"/>
        <v>--</v>
      </c>
      <c r="M42" s="22">
        <f t="shared" si="11"/>
        <v>8.1782926065122941E-2</v>
      </c>
      <c r="N42" s="22" t="str">
        <f t="shared" si="11"/>
        <v>--</v>
      </c>
      <c r="O42" s="23">
        <f t="shared" si="11"/>
        <v>8.1782926065122941E-2</v>
      </c>
      <c r="Q42">
        <v>5</v>
      </c>
      <c r="R42">
        <v>7</v>
      </c>
      <c r="U42">
        <f>$U$8</f>
        <v>2</v>
      </c>
      <c r="V42">
        <f>$V$8</f>
        <v>24</v>
      </c>
      <c r="W42">
        <f>$W$8</f>
        <v>46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1049.0925496466816</v>
      </c>
      <c r="D43" s="19">
        <f>D41</f>
        <v>0</v>
      </c>
      <c r="E43" s="19">
        <f>E41</f>
        <v>1049.0925496466816</v>
      </c>
      <c r="G43" s="51">
        <f>SUM(G41:G42)</f>
        <v>0</v>
      </c>
      <c r="H43" s="51">
        <f>SUM(H41:H42)</f>
        <v>241.94403625509119</v>
      </c>
      <c r="I43" s="51">
        <f>SUM(I41:I42)</f>
        <v>0</v>
      </c>
      <c r="J43" s="51">
        <f>SUM(J41:J42)</f>
        <v>241.94403625509119</v>
      </c>
      <c r="L43" s="22" t="str">
        <f t="shared" si="11"/>
        <v>--</v>
      </c>
      <c r="M43" s="22">
        <f t="shared" si="11"/>
        <v>0.23062220424363347</v>
      </c>
      <c r="N43" s="22" t="str">
        <f t="shared" si="11"/>
        <v>--</v>
      </c>
      <c r="O43" s="23">
        <f t="shared" si="11"/>
        <v>0.23062220424363347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1049.0925496466816</v>
      </c>
      <c r="D45" s="28">
        <f>SUM(D38,D43)</f>
        <v>0</v>
      </c>
      <c r="E45" s="28">
        <f>SUM(E38,E43)</f>
        <v>1049.0925496466816</v>
      </c>
      <c r="F45" s="29"/>
      <c r="G45" s="69">
        <f>SUM(G38,G43)</f>
        <v>0</v>
      </c>
      <c r="H45" s="69">
        <f>SUM(H38,H43)</f>
        <v>241.94403625509119</v>
      </c>
      <c r="I45" s="69">
        <f>SUM(I38,I43)</f>
        <v>0</v>
      </c>
      <c r="J45" s="69">
        <f>SUM(J38,J43)</f>
        <v>241.94403625509119</v>
      </c>
      <c r="K45" s="29"/>
      <c r="L45" s="31" t="str">
        <f t="shared" ref="L45:O46" si="12">IF(B45&lt;&gt;0,G45/B45,"--")</f>
        <v>--</v>
      </c>
      <c r="M45" s="31">
        <f t="shared" si="12"/>
        <v>0.23062220424363347</v>
      </c>
      <c r="N45" s="31" t="str">
        <f t="shared" si="12"/>
        <v>--</v>
      </c>
      <c r="O45" s="32">
        <f t="shared" si="12"/>
        <v>0.23062220424363347</v>
      </c>
    </row>
    <row r="46" spans="1:23" ht="12.75" customHeight="1" x14ac:dyDescent="0.3">
      <c r="A46" s="86" t="s">
        <v>17</v>
      </c>
      <c r="B46" s="19">
        <f>SUM(B32,B45)</f>
        <v>219038.31030718313</v>
      </c>
      <c r="C46" s="19">
        <f>SUM(C32,C45)</f>
        <v>1049.0925496466816</v>
      </c>
      <c r="D46" s="19">
        <f>SUM(D32,D45)</f>
        <v>0</v>
      </c>
      <c r="E46" s="19">
        <f>SUM(E32,E45)</f>
        <v>220087.40285682981</v>
      </c>
      <c r="G46" s="51">
        <f>SUM(G32,G45)</f>
        <v>29966.888819995351</v>
      </c>
      <c r="H46" s="51">
        <f>SUM(H32,H45)</f>
        <v>241.94403625509119</v>
      </c>
      <c r="I46" s="51">
        <f>SUM(I32,I45)</f>
        <v>0</v>
      </c>
      <c r="J46" s="51">
        <f>SUM(J32,J45)</f>
        <v>30208.832856250443</v>
      </c>
      <c r="L46" s="22">
        <f t="shared" si="12"/>
        <v>0.13681117599003237</v>
      </c>
      <c r="M46" s="22">
        <f t="shared" si="12"/>
        <v>0.23062220424363347</v>
      </c>
      <c r="N46" s="22" t="str">
        <f t="shared" si="12"/>
        <v>--</v>
      </c>
      <c r="O46" s="23">
        <f t="shared" si="12"/>
        <v>0.13725834583954696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219038.31030718313</v>
      </c>
      <c r="C50" s="19">
        <v>0</v>
      </c>
      <c r="D50" s="19">
        <v>0</v>
      </c>
      <c r="E50" s="19">
        <f>SUM(B50:D50)</f>
        <v>219038.31030718313</v>
      </c>
      <c r="G50" s="51">
        <v>14525.433925695277</v>
      </c>
      <c r="H50" s="51">
        <v>0</v>
      </c>
      <c r="I50" s="51">
        <v>0</v>
      </c>
      <c r="J50" s="51">
        <f>SUM(G50:I50)</f>
        <v>14525.433925695277</v>
      </c>
      <c r="L50" s="22">
        <f t="shared" ref="L50:O52" si="13">IF(B50&lt;&gt;0,G50/B50,"--")</f>
        <v>6.6314581706389888E-2</v>
      </c>
      <c r="M50" s="22" t="str">
        <f t="shared" si="13"/>
        <v>--</v>
      </c>
      <c r="N50" s="22" t="str">
        <f t="shared" si="13"/>
        <v>--</v>
      </c>
      <c r="O50" s="23">
        <f t="shared" si="13"/>
        <v>6.6314581706389888E-2</v>
      </c>
      <c r="Q50">
        <v>128</v>
      </c>
      <c r="U50">
        <f>$U$8</f>
        <v>2</v>
      </c>
      <c r="V50">
        <f>$V$8</f>
        <v>24</v>
      </c>
      <c r="W50">
        <f>$W$8</f>
        <v>46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2</v>
      </c>
      <c r="V51">
        <f>$V$8</f>
        <v>24</v>
      </c>
      <c r="W51">
        <f>$W$8</f>
        <v>46</v>
      </c>
    </row>
    <row r="52" spans="1:23" ht="12.75" customHeight="1" x14ac:dyDescent="0.25">
      <c r="A52" s="18" t="s">
        <v>31</v>
      </c>
      <c r="B52" s="19">
        <f>SUM(B50:B51)</f>
        <v>219038.31030718313</v>
      </c>
      <c r="C52" s="19">
        <f>SUM(C50:C51)</f>
        <v>0</v>
      </c>
      <c r="D52" s="19">
        <f>SUM(D50:D51)</f>
        <v>0</v>
      </c>
      <c r="E52" s="19">
        <f>SUM(E50:E51)</f>
        <v>219038.31030718313</v>
      </c>
      <c r="G52" s="51">
        <f>SUM(G50:G51)</f>
        <v>14525.433925695277</v>
      </c>
      <c r="H52" s="51">
        <f>SUM(H50:H51)</f>
        <v>0</v>
      </c>
      <c r="I52" s="51">
        <f>SUM(I50:I51)</f>
        <v>0</v>
      </c>
      <c r="J52" s="51">
        <f>SUM(J50:J51)</f>
        <v>14525.433925695277</v>
      </c>
      <c r="L52" s="22">
        <f t="shared" si="13"/>
        <v>6.6314581706389888E-2</v>
      </c>
      <c r="M52" s="22" t="str">
        <f t="shared" si="13"/>
        <v>--</v>
      </c>
      <c r="N52" s="22" t="str">
        <f t="shared" si="13"/>
        <v>--</v>
      </c>
      <c r="O52" s="23">
        <f t="shared" si="13"/>
        <v>6.6314581706389888E-2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1049.0925496466818</v>
      </c>
      <c r="D54" s="19">
        <v>0</v>
      </c>
      <c r="E54" s="19">
        <f>SUM(B54:D54)</f>
        <v>1049.0925496466818</v>
      </c>
      <c r="G54" s="51">
        <v>0</v>
      </c>
      <c r="H54" s="51">
        <v>829.75616616500622</v>
      </c>
      <c r="I54" s="51">
        <v>0</v>
      </c>
      <c r="J54" s="51">
        <f>SUM(G54:I54)</f>
        <v>829.75616616500622</v>
      </c>
      <c r="L54" s="22" t="str">
        <f t="shared" ref="L54:O57" si="14">IF(B54&lt;&gt;0,G54/B54,"--")</f>
        <v>--</v>
      </c>
      <c r="M54" s="22">
        <f t="shared" si="14"/>
        <v>0.79092751773373593</v>
      </c>
      <c r="N54" s="22" t="str">
        <f t="shared" si="14"/>
        <v>--</v>
      </c>
      <c r="O54" s="23">
        <f t="shared" si="14"/>
        <v>0.79092751773373593</v>
      </c>
      <c r="Q54">
        <v>105</v>
      </c>
      <c r="U54">
        <f>$U$8</f>
        <v>2</v>
      </c>
      <c r="V54">
        <f>$V$8</f>
        <v>24</v>
      </c>
      <c r="W54">
        <f>$W$8</f>
        <v>46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2</v>
      </c>
      <c r="V55">
        <f>$V$8</f>
        <v>24</v>
      </c>
      <c r="W55">
        <f>$W$8</f>
        <v>46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1049.0925496466818</v>
      </c>
      <c r="D56" s="28">
        <f>SUM(D54:D55)</f>
        <v>0</v>
      </c>
      <c r="E56" s="28">
        <f>SUM(E54:E55)</f>
        <v>1049.0925496466818</v>
      </c>
      <c r="F56" s="29"/>
      <c r="G56" s="69">
        <f>SUM(G54:G55)</f>
        <v>0</v>
      </c>
      <c r="H56" s="69">
        <f>SUM(H54:H55)</f>
        <v>829.75616616500622</v>
      </c>
      <c r="I56" s="69">
        <f>SUM(I54:I55)</f>
        <v>0</v>
      </c>
      <c r="J56" s="69">
        <f>SUM(J54:J55)</f>
        <v>829.75616616500622</v>
      </c>
      <c r="K56" s="29"/>
      <c r="L56" s="31" t="str">
        <f t="shared" si="14"/>
        <v>--</v>
      </c>
      <c r="M56" s="31">
        <f t="shared" si="14"/>
        <v>0.79092751773373593</v>
      </c>
      <c r="N56" s="31" t="str">
        <f t="shared" si="14"/>
        <v>--</v>
      </c>
      <c r="O56" s="32">
        <f t="shared" si="14"/>
        <v>0.79092751773373593</v>
      </c>
    </row>
    <row r="57" spans="1:23" ht="13.5" thickBot="1" x14ac:dyDescent="0.35">
      <c r="A57" s="33" t="s">
        <v>17</v>
      </c>
      <c r="B57" s="104">
        <f>SUM(B52,B56)</f>
        <v>219038.31030718313</v>
      </c>
      <c r="C57" s="104">
        <f>SUM(C52,C56)</f>
        <v>1049.0925496466818</v>
      </c>
      <c r="D57" s="104">
        <f>SUM(D52,D56)</f>
        <v>0</v>
      </c>
      <c r="E57" s="104">
        <f>SUM(E52,E56)</f>
        <v>220087.40285682981</v>
      </c>
      <c r="F57" s="84"/>
      <c r="G57" s="81">
        <f>SUM(G52,G56)</f>
        <v>14525.433925695277</v>
      </c>
      <c r="H57" s="81">
        <f>SUM(H52,H56)</f>
        <v>829.75616616500622</v>
      </c>
      <c r="I57" s="81">
        <f>SUM(I52,I56)</f>
        <v>0</v>
      </c>
      <c r="J57" s="81">
        <f>SUM(J52,J56)</f>
        <v>15355.190091860284</v>
      </c>
      <c r="K57" s="84"/>
      <c r="L57" s="40">
        <f t="shared" si="14"/>
        <v>6.6314581706389888E-2</v>
      </c>
      <c r="M57" s="40">
        <f t="shared" si="14"/>
        <v>0.79092751773373593</v>
      </c>
      <c r="N57" s="40" t="str">
        <f t="shared" si="14"/>
        <v>--</v>
      </c>
      <c r="O57" s="41">
        <f t="shared" si="14"/>
        <v>6.9768600531167471E-2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219038.31030718313</v>
      </c>
      <c r="C59" s="19">
        <f>C46</f>
        <v>1049.0925496466816</v>
      </c>
      <c r="D59" s="19">
        <f>D46</f>
        <v>0</v>
      </c>
      <c r="E59" s="19">
        <f>E46</f>
        <v>220087.40285682981</v>
      </c>
      <c r="G59" s="51">
        <f>SUM(G46,G57)</f>
        <v>44492.322745690632</v>
      </c>
      <c r="H59" s="51">
        <f>SUM(H46,H57)</f>
        <v>1071.7002024200974</v>
      </c>
      <c r="I59" s="51">
        <f>SUM(I46,I57)</f>
        <v>0</v>
      </c>
      <c r="J59" s="51">
        <f>SUM(J46,J57)</f>
        <v>45564.022948110724</v>
      </c>
      <c r="L59" s="22">
        <f>IF(B59&lt;&gt;0,G59/B59,"--")</f>
        <v>0.20312575769642227</v>
      </c>
      <c r="M59" s="22">
        <f>IF(C59&lt;&gt;0,H59/C59,"--")</f>
        <v>1.0215497219773695</v>
      </c>
      <c r="N59" s="22" t="str">
        <f>IF(D59&lt;&gt;0,I59/D59,"--")</f>
        <v>--</v>
      </c>
      <c r="O59" s="22">
        <f>IF(E59&lt;&gt;0,J59/E59,"--")</f>
        <v>0.20702694637071442</v>
      </c>
      <c r="U59">
        <f>$U$8</f>
        <v>2</v>
      </c>
      <c r="V59">
        <f>$V$8</f>
        <v>24</v>
      </c>
      <c r="W59">
        <f>$W$8</f>
        <v>46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2.7755575615628914E-17</v>
      </c>
      <c r="M61" s="70">
        <v>0</v>
      </c>
      <c r="N61" s="70">
        <v>0</v>
      </c>
      <c r="Q61">
        <v>127</v>
      </c>
      <c r="U61">
        <f>$U$8</f>
        <v>2</v>
      </c>
      <c r="V61">
        <f>$V$8</f>
        <v>24</v>
      </c>
      <c r="W61">
        <f>$W$8</f>
        <v>46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2.7755575615628914E-17</v>
      </c>
      <c r="N62" s="70">
        <v>0</v>
      </c>
      <c r="Q62">
        <v>104</v>
      </c>
      <c r="U62">
        <f>$U$8</f>
        <v>2</v>
      </c>
      <c r="V62">
        <f>$V$8</f>
        <v>24</v>
      </c>
      <c r="W62">
        <f>$W$8</f>
        <v>46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8.3266726846886741E-17</v>
      </c>
      <c r="M63" s="70">
        <v>0</v>
      </c>
      <c r="N63" s="70">
        <v>0</v>
      </c>
      <c r="Q63">
        <v>64</v>
      </c>
      <c r="R63">
        <v>13</v>
      </c>
      <c r="U63">
        <f>$U$8</f>
        <v>2</v>
      </c>
      <c r="V63">
        <f>$V$8</f>
        <v>24</v>
      </c>
      <c r="W63">
        <f>$W$8</f>
        <v>46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Q71"/>
  <sheetViews>
    <sheetView zoomScale="70" zoomScaleNormal="70" workbookViewId="0"/>
  </sheetViews>
  <sheetFormatPr defaultRowHeight="12.5" x14ac:dyDescent="0.25"/>
  <cols>
    <col min="1" max="1" width="0.90625" customWidth="1"/>
    <col min="2" max="2" width="25.08984375" customWidth="1"/>
    <col min="3" max="3" width="14" customWidth="1"/>
    <col min="4" max="4" width="16.453125" customWidth="1"/>
    <col min="5" max="6" width="10.6328125" customWidth="1"/>
    <col min="7" max="7" width="8.6328125" customWidth="1"/>
    <col min="8" max="9" width="10.6328125" customWidth="1"/>
    <col min="10" max="10" width="8.6328125" customWidth="1"/>
    <col min="11" max="12" width="10.6328125" customWidth="1"/>
    <col min="13" max="13" width="8.6328125" customWidth="1"/>
    <col min="14" max="14" width="12.54296875" bestFit="1" customWidth="1"/>
  </cols>
  <sheetData>
    <row r="1" spans="2:17" ht="15.5" x14ac:dyDescent="0.35">
      <c r="B1" s="1" t="s">
        <v>254</v>
      </c>
      <c r="C1" s="1"/>
      <c r="D1" s="1"/>
    </row>
    <row r="2" spans="2:17" ht="15.5" x14ac:dyDescent="0.35">
      <c r="B2" s="1" t="s">
        <v>128</v>
      </c>
    </row>
    <row r="3" spans="2:17" ht="12.75" customHeight="1" thickBot="1" x14ac:dyDescent="0.4">
      <c r="B3" s="1"/>
    </row>
    <row r="4" spans="2:17" ht="15.5" x14ac:dyDescent="0.35">
      <c r="B4" s="4" t="s">
        <v>172</v>
      </c>
      <c r="C4" s="124"/>
      <c r="D4" s="124"/>
      <c r="E4" s="83"/>
      <c r="F4" s="83"/>
      <c r="G4" s="83"/>
      <c r="H4" s="83"/>
      <c r="I4" s="83"/>
      <c r="J4" s="83"/>
      <c r="K4" s="83"/>
      <c r="L4" s="83"/>
      <c r="M4" s="35"/>
    </row>
    <row r="5" spans="2:17" ht="12.75" customHeight="1" x14ac:dyDescent="0.35">
      <c r="B5" s="125"/>
      <c r="C5" s="47"/>
      <c r="D5" s="47"/>
      <c r="E5" s="109" t="s">
        <v>129</v>
      </c>
      <c r="F5" s="110"/>
      <c r="G5" s="110"/>
      <c r="H5" s="110"/>
      <c r="I5" s="110"/>
      <c r="J5" s="110"/>
      <c r="K5" s="110"/>
      <c r="L5" s="110"/>
      <c r="M5" s="111"/>
    </row>
    <row r="6" spans="2:17" ht="12.75" customHeight="1" x14ac:dyDescent="0.3">
      <c r="B6" s="16"/>
      <c r="C6" s="47"/>
      <c r="D6" s="47"/>
      <c r="E6" s="109" t="s">
        <v>130</v>
      </c>
      <c r="F6" s="110"/>
      <c r="G6" s="112"/>
      <c r="H6" s="109" t="s">
        <v>131</v>
      </c>
      <c r="I6" s="110"/>
      <c r="J6" s="112"/>
      <c r="K6" s="109" t="s">
        <v>132</v>
      </c>
      <c r="L6" s="110"/>
      <c r="M6" s="111"/>
    </row>
    <row r="7" spans="2:17" ht="13" x14ac:dyDescent="0.3">
      <c r="B7" s="16"/>
      <c r="C7" s="48"/>
      <c r="D7" s="48"/>
      <c r="E7" s="113" t="s">
        <v>133</v>
      </c>
      <c r="F7" s="114" t="s">
        <v>134</v>
      </c>
      <c r="G7" s="115" t="s">
        <v>135</v>
      </c>
      <c r="H7" s="113" t="s">
        <v>133</v>
      </c>
      <c r="I7" s="114" t="s">
        <v>134</v>
      </c>
      <c r="J7" s="115" t="s">
        <v>135</v>
      </c>
      <c r="K7" s="113" t="s">
        <v>133</v>
      </c>
      <c r="L7" s="114" t="s">
        <v>134</v>
      </c>
      <c r="M7" s="116" t="s">
        <v>135</v>
      </c>
    </row>
    <row r="8" spans="2:17" x14ac:dyDescent="0.25">
      <c r="B8" s="126" t="s">
        <v>136</v>
      </c>
      <c r="C8" s="29" t="s">
        <v>137</v>
      </c>
      <c r="D8" s="121" t="s">
        <v>138</v>
      </c>
      <c r="E8" s="117" t="s">
        <v>139</v>
      </c>
      <c r="F8" s="118" t="s">
        <v>140</v>
      </c>
      <c r="G8" s="119" t="s">
        <v>133</v>
      </c>
      <c r="H8" s="117" t="s">
        <v>139</v>
      </c>
      <c r="I8" s="118" t="s">
        <v>140</v>
      </c>
      <c r="J8" s="119" t="s">
        <v>133</v>
      </c>
      <c r="K8" s="117" t="s">
        <v>139</v>
      </c>
      <c r="L8" s="118" t="s">
        <v>140</v>
      </c>
      <c r="M8" s="120" t="s">
        <v>133</v>
      </c>
      <c r="Q8" s="46"/>
    </row>
    <row r="9" spans="2:17" x14ac:dyDescent="0.25">
      <c r="B9" s="127" t="s">
        <v>141</v>
      </c>
      <c r="C9" s="46" t="s">
        <v>142</v>
      </c>
      <c r="D9" s="46" t="s">
        <v>143</v>
      </c>
      <c r="E9" s="150">
        <f>SUM('Table 4.2'!J8,'Table 4.5'!J8,'Table 4.8'!J8)</f>
        <v>1757.0549535841906</v>
      </c>
      <c r="F9" s="151"/>
      <c r="G9" s="152"/>
      <c r="H9" s="150">
        <f>SUM('Table 4.3'!J8,'Table 4.3'!J17,'Table 4.6'!J8,'Table 4.6'!J17,'Table 4.9'!J8,'Table 4.9'!J17)</f>
        <v>69004.128029915271</v>
      </c>
      <c r="I9" s="151"/>
      <c r="J9" s="152"/>
      <c r="K9" s="150">
        <f>SUM('Table 4.4'!J8,'Table 4.4'!J24,'Table 4.7'!J8,'Table 4.7'!J24,'Table 4.10'!J8,'Table 4.10'!J24)</f>
        <v>13385.61588345322</v>
      </c>
      <c r="L9" s="151"/>
      <c r="M9" s="156"/>
      <c r="Q9" s="46"/>
    </row>
    <row r="10" spans="2:17" x14ac:dyDescent="0.25">
      <c r="B10" s="127" t="s">
        <v>144</v>
      </c>
      <c r="C10" s="46" t="s">
        <v>145</v>
      </c>
      <c r="D10" s="46" t="s">
        <v>251</v>
      </c>
      <c r="E10" s="153">
        <f>SUM('Table 4.2'!J9,'Table 4.5'!J9,'Table 4.8'!J9)</f>
        <v>183.94694850757463</v>
      </c>
      <c r="G10" s="154"/>
      <c r="H10" s="153">
        <f>SUM('Table 4.3'!J9,'Table 4.3'!J18,'Table 4.6'!J9,'Table 4.6'!J18,'Table 4.9'!J9,'Table 4.9'!J18)+SUM('Table 4.3'!AA22,'Table 4.6'!AA22,'Table 4.9'!AA22)</f>
        <v>14583.140714887559</v>
      </c>
      <c r="J10" s="154"/>
      <c r="K10" s="153">
        <f>SUM('Table 4.4'!J9,'Table 4.4'!J25,'Table 4.7'!J9,'Table 4.7'!J25,'Table 4.10'!J9,'Table 4.10'!J25)+SUM('Table 4.4'!J20,'Table 4.7'!J20,'Table 4.10'!J20)</f>
        <v>1372.8087756785808</v>
      </c>
      <c r="M10" s="17"/>
      <c r="Q10" s="46"/>
    </row>
    <row r="11" spans="2:17" x14ac:dyDescent="0.25">
      <c r="B11" s="127" t="s">
        <v>146</v>
      </c>
      <c r="C11" s="46" t="s">
        <v>145</v>
      </c>
      <c r="D11" s="46" t="s">
        <v>252</v>
      </c>
      <c r="E11" s="153">
        <f>SUM('Table 4.2'!J13,'Table 4.5'!J13,'Table 4.8'!J13)</f>
        <v>6654.5155814497884</v>
      </c>
      <c r="G11" s="154"/>
      <c r="H11" s="153">
        <f>SUM('Table 4.3'!J13,'Table 4.3'!J22,'Table 4.6'!J13,'Table 4.6'!J22,'Table 4.9'!J13,'Table 4.9'!J22)-SUM('Table 4.3'!AA22,'Table 4.6'!AA22,'Table 4.9'!AA22)</f>
        <v>3398.0809742733945</v>
      </c>
      <c r="J11" s="154"/>
      <c r="K11" s="153">
        <f>SUM('Table 4.4'!J13,'Table 4.4'!J29,'Table 4.7'!J13,'Table 4.7'!J29,'Table 4.10'!J13,'Table 4.10'!J29)</f>
        <v>331.63608578040896</v>
      </c>
      <c r="M11" s="17"/>
      <c r="Q11" s="46"/>
    </row>
    <row r="12" spans="2:17" x14ac:dyDescent="0.25">
      <c r="B12" s="128" t="s">
        <v>160</v>
      </c>
      <c r="C12" s="46" t="s">
        <v>148</v>
      </c>
      <c r="D12" s="3" t="s">
        <v>161</v>
      </c>
      <c r="E12" s="153">
        <f>SUM('Table 4.2'!J10,'Table 4.5'!J10,'Table 4.8'!J10)</f>
        <v>31143.085429867773</v>
      </c>
      <c r="G12" s="154"/>
      <c r="H12" s="153">
        <f>SUM('Table 4.3'!J10,'Table 4.3'!J19,'Table 4.6'!J10,'Table 4.6'!J19,'Table 4.9'!J10,'Table 4.9'!J19)</f>
        <v>-6896.8787774599186</v>
      </c>
      <c r="J12" s="154"/>
      <c r="K12" s="153">
        <f>SUM('Table 4.4'!J10,'Table 4.4'!J26,'Table 4.7'!J10,'Table 4.7'!J26,'Table 4.10'!J10,'Table 4.10'!J26)+SUM('Table 4.4'!J17,'Table 4.7'!J17,'Table 4.10'!J17)</f>
        <v>9828.888758412997</v>
      </c>
      <c r="M12" s="17"/>
      <c r="Q12" s="46"/>
    </row>
    <row r="13" spans="2:17" x14ac:dyDescent="0.25">
      <c r="B13" s="128" t="s">
        <v>162</v>
      </c>
      <c r="C13" s="46" t="s">
        <v>145</v>
      </c>
      <c r="D13" s="3" t="s">
        <v>163</v>
      </c>
      <c r="E13" s="153">
        <f>SUM('Table 4.2'!J12,'Table 4.5'!J12,'Table 4.8'!J12)</f>
        <v>26956.385913579317</v>
      </c>
      <c r="G13" s="154"/>
      <c r="H13" s="153">
        <f>SUM('Table 4.3'!J12,'Table 4.3'!J21,'Table 4.6'!J12,'Table 4.6'!J21,'Table 4.9'!J12,'Table 4.9'!J21)</f>
        <v>5154.5473970855892</v>
      </c>
      <c r="J13" s="154"/>
      <c r="K13" s="153">
        <f>SUM('Table 4.4'!J12,'Table 4.4'!J28,'Table 4.7'!J12,'Table 4.7'!J28,'Table 4.10'!J12,'Table 4.10'!J28)+SUM('Table 4.4'!J19,'Table 4.7'!J19,'Table 4.10'!J19)</f>
        <v>7409.6486188467316</v>
      </c>
      <c r="M13" s="17"/>
      <c r="Q13" s="3"/>
    </row>
    <row r="14" spans="2:17" x14ac:dyDescent="0.25">
      <c r="B14" s="128" t="s">
        <v>147</v>
      </c>
      <c r="C14" s="46" t="s">
        <v>148</v>
      </c>
      <c r="D14" s="46" t="s">
        <v>149</v>
      </c>
      <c r="E14" s="153">
        <f>SUM('Table 4.2'!J17,'Table 4.5'!J17,'Table 4.8'!J17)</f>
        <v>62165.283850290281</v>
      </c>
      <c r="G14" s="154"/>
      <c r="H14" s="153">
        <f>SUM('Table 4.3'!J26,'Table 4.6'!J26,'Table 4.9'!J26)</f>
        <v>509713.88425237068</v>
      </c>
      <c r="J14" s="154"/>
      <c r="K14" s="153">
        <v>0</v>
      </c>
      <c r="M14" s="17"/>
      <c r="Q14" s="46"/>
    </row>
    <row r="15" spans="2:17" x14ac:dyDescent="0.25">
      <c r="B15" s="129" t="s">
        <v>150</v>
      </c>
      <c r="C15" s="122" t="s">
        <v>142</v>
      </c>
      <c r="D15" s="123" t="s">
        <v>151</v>
      </c>
      <c r="E15" s="155">
        <f>SUM('Table 4.2'!J18,'Table 4.5'!J18,'Table 4.8'!J18)</f>
        <v>0</v>
      </c>
      <c r="F15" s="29"/>
      <c r="G15" s="121"/>
      <c r="H15" s="155">
        <f>SUM('Table 4.3'!J27,'Table 4.6'!J27,'Table 4.9'!J27)</f>
        <v>0</v>
      </c>
      <c r="I15" s="29"/>
      <c r="J15" s="121"/>
      <c r="K15" s="155">
        <v>0</v>
      </c>
      <c r="L15" s="29"/>
      <c r="M15" s="130"/>
      <c r="Q15" s="46"/>
    </row>
    <row r="16" spans="2:17" ht="13.5" thickBot="1" x14ac:dyDescent="0.35">
      <c r="B16" s="87"/>
      <c r="C16" s="84"/>
      <c r="D16" s="131" t="s">
        <v>17</v>
      </c>
      <c r="E16" s="132">
        <f>SUM(E9:E15)</f>
        <v>128860.27267727893</v>
      </c>
      <c r="F16" s="133">
        <f>SUM('Table 4.2'!E21,'Table 4.5'!E21,'Table 4.8'!E21)</f>
        <v>479814.20992091874</v>
      </c>
      <c r="G16" s="134">
        <f>IF(F16&lt;&gt;0,E16/F16,0)</f>
        <v>0.2685628520641713</v>
      </c>
      <c r="H16" s="132">
        <f>SUM(H9:H15)</f>
        <v>594956.9025910726</v>
      </c>
      <c r="I16" s="133">
        <f>SUM('Table 4.3'!E30,'Table 4.6'!E30,'Table 4.9'!E30)</f>
        <v>1147044.4129742864</v>
      </c>
      <c r="J16" s="134">
        <f>IF(I16&lt;&gt;0,H16/I16,0)</f>
        <v>0.51868689290622083</v>
      </c>
      <c r="K16" s="132">
        <f>SUM(K9:K15)</f>
        <v>32328.598122171938</v>
      </c>
      <c r="L16" s="133">
        <f>SUM('Table 4.4'!E32,'Table 4.7'!E32,'Table 4.10'!E32)</f>
        <v>236604.06766696385</v>
      </c>
      <c r="M16" s="135">
        <f>IF(L16&lt;&gt;0,K16/L16,0)</f>
        <v>0.13663585094266686</v>
      </c>
      <c r="Q16" s="46"/>
    </row>
    <row r="17" spans="2:17" ht="13.5" thickBot="1" x14ac:dyDescent="0.35">
      <c r="D17" s="42"/>
      <c r="E17" s="47"/>
      <c r="F17" s="90"/>
      <c r="G17" s="91"/>
      <c r="H17" s="62"/>
      <c r="I17" s="90"/>
      <c r="J17" s="91"/>
      <c r="K17" s="47"/>
      <c r="L17" s="90"/>
      <c r="M17" s="91"/>
      <c r="Q17" s="46"/>
    </row>
    <row r="18" spans="2:17" ht="15.5" x14ac:dyDescent="0.35">
      <c r="B18" s="4" t="s">
        <v>164</v>
      </c>
      <c r="C18" s="124"/>
      <c r="D18" s="124"/>
      <c r="E18" s="83"/>
      <c r="F18" s="83"/>
      <c r="G18" s="83"/>
      <c r="H18" s="83"/>
      <c r="I18" s="83"/>
      <c r="J18" s="83"/>
      <c r="K18" s="83"/>
      <c r="L18" s="83"/>
      <c r="M18" s="35"/>
      <c r="Q18" s="46"/>
    </row>
    <row r="19" spans="2:17" ht="12.75" customHeight="1" x14ac:dyDescent="0.35">
      <c r="B19" s="125"/>
      <c r="C19" s="47"/>
      <c r="D19" s="47"/>
      <c r="E19" s="109" t="s">
        <v>129</v>
      </c>
      <c r="F19" s="110"/>
      <c r="G19" s="110"/>
      <c r="H19" s="110"/>
      <c r="I19" s="110"/>
      <c r="J19" s="110"/>
      <c r="K19" s="110"/>
      <c r="L19" s="110"/>
      <c r="M19" s="111"/>
      <c r="Q19" s="46"/>
    </row>
    <row r="20" spans="2:17" ht="12.75" customHeight="1" x14ac:dyDescent="0.3">
      <c r="B20" s="16"/>
      <c r="C20" s="47"/>
      <c r="D20" s="47"/>
      <c r="E20" s="109" t="s">
        <v>130</v>
      </c>
      <c r="F20" s="110"/>
      <c r="G20" s="112"/>
      <c r="H20" s="109" t="s">
        <v>131</v>
      </c>
      <c r="I20" s="110"/>
      <c r="J20" s="112"/>
      <c r="K20" s="109" t="s">
        <v>132</v>
      </c>
      <c r="L20" s="110"/>
      <c r="M20" s="111"/>
      <c r="Q20" s="46"/>
    </row>
    <row r="21" spans="2:17" ht="13" x14ac:dyDescent="0.3">
      <c r="B21" s="16"/>
      <c r="C21" s="48"/>
      <c r="D21" s="48"/>
      <c r="E21" s="113" t="s">
        <v>133</v>
      </c>
      <c r="F21" s="114" t="s">
        <v>134</v>
      </c>
      <c r="G21" s="115" t="s">
        <v>135</v>
      </c>
      <c r="H21" s="113" t="s">
        <v>133</v>
      </c>
      <c r="I21" s="114" t="s">
        <v>134</v>
      </c>
      <c r="J21" s="115" t="s">
        <v>135</v>
      </c>
      <c r="K21" s="113" t="s">
        <v>133</v>
      </c>
      <c r="L21" s="114" t="s">
        <v>134</v>
      </c>
      <c r="M21" s="116" t="s">
        <v>135</v>
      </c>
      <c r="Q21" s="46"/>
    </row>
    <row r="22" spans="2:17" x14ac:dyDescent="0.25">
      <c r="B22" s="126" t="s">
        <v>136</v>
      </c>
      <c r="C22" s="29" t="s">
        <v>137</v>
      </c>
      <c r="D22" s="121" t="s">
        <v>138</v>
      </c>
      <c r="E22" s="117" t="s">
        <v>139</v>
      </c>
      <c r="F22" s="118" t="s">
        <v>140</v>
      </c>
      <c r="G22" s="119" t="s">
        <v>133</v>
      </c>
      <c r="H22" s="117" t="s">
        <v>139</v>
      </c>
      <c r="I22" s="118" t="s">
        <v>140</v>
      </c>
      <c r="J22" s="119" t="s">
        <v>133</v>
      </c>
      <c r="K22" s="117" t="s">
        <v>139</v>
      </c>
      <c r="L22" s="118" t="s">
        <v>140</v>
      </c>
      <c r="M22" s="120" t="s">
        <v>133</v>
      </c>
      <c r="Q22" s="46"/>
    </row>
    <row r="23" spans="2:17" x14ac:dyDescent="0.25">
      <c r="B23" s="127" t="s">
        <v>141</v>
      </c>
      <c r="C23" s="46" t="s">
        <v>142</v>
      </c>
      <c r="D23" s="46" t="s">
        <v>143</v>
      </c>
      <c r="E23" s="150">
        <f>SUM('Table 4.2'!J25,'Table 4.2'!J31,'Table 4.5'!J25,'Table 4.5'!J31,'Table 4.8'!J25,'Table 4.8'!J31)</f>
        <v>2575.5033408841891</v>
      </c>
      <c r="F23" s="151"/>
      <c r="G23" s="152"/>
      <c r="H23" s="150">
        <f>SUM('Table 4.3'!J34,'Table 4.3'!J40,'Table 4.6'!J34,'Table 4.6'!J40,'Table 4.9'!J34,'Table 4.9'!J40)</f>
        <v>5374.4050413632312</v>
      </c>
      <c r="I23" s="151"/>
      <c r="J23" s="152"/>
      <c r="K23" s="150">
        <f>SUM('Table 4.4'!J36,'Table 4.4'!J41,'Table 4.7'!J36,'Table 4.7'!J41,'Table 4.10'!J36,'Table 4.10'!J41)</f>
        <v>157.32437086105088</v>
      </c>
      <c r="L23" s="151"/>
      <c r="M23" s="156"/>
      <c r="Q23" s="46"/>
    </row>
    <row r="24" spans="2:17" x14ac:dyDescent="0.25">
      <c r="B24" s="127" t="s">
        <v>144</v>
      </c>
      <c r="C24" s="46" t="s">
        <v>145</v>
      </c>
      <c r="D24" s="46" t="s">
        <v>251</v>
      </c>
      <c r="E24" s="153">
        <f>SUM('Table 4.2'!J26,'Table 4.2'!J27,'Table 4.5'!J26,'Table 4.5'!J27,'Table 4.8'!J26,'Table 4.8'!J27)</f>
        <v>3775.3326684363337</v>
      </c>
      <c r="G24" s="154"/>
      <c r="H24" s="153">
        <f>SUM('Table 4.3'!J35,'Table 4.3'!J36,'Table 4.6'!J35,'Table 4.6'!J36,'Table 4.9'!J35,'Table 4.9'!J36)</f>
        <v>10013.389126861961</v>
      </c>
      <c r="J24" s="154"/>
      <c r="K24" s="153">
        <f>SUM('Table 4.4'!J37,'Table 4.7'!J37,'Table 4.10'!J37)</f>
        <v>0</v>
      </c>
      <c r="M24" s="17"/>
      <c r="Q24" s="46"/>
    </row>
    <row r="25" spans="2:17" x14ac:dyDescent="0.25">
      <c r="B25" s="127" t="s">
        <v>146</v>
      </c>
      <c r="C25" s="46" t="s">
        <v>145</v>
      </c>
      <c r="D25" s="46" t="s">
        <v>252</v>
      </c>
      <c r="E25" s="153">
        <f>SUM('Table 4.2'!J32,'Table 4.2'!J33,'Table 4.5'!J32,'Table 4.5'!J33,'Table 4.8'!J32,'Table 4.8'!J33)</f>
        <v>1805.6825276086647</v>
      </c>
      <c r="G25" s="154"/>
      <c r="H25" s="153">
        <f>SUM('Table 4.3'!J41,'Table 4.3'!J42,'Table 4.6'!J41,'Table 4.6'!J42,'Table 4.9'!J41,'Table 4.9'!J42)</f>
        <v>7092.7444285160245</v>
      </c>
      <c r="J25" s="154"/>
      <c r="K25" s="153">
        <f>SUM('Table 4.4'!J42,'Table 4.7'!J42,'Table 4.10'!J42)</f>
        <v>90.775861326677131</v>
      </c>
      <c r="M25" s="17"/>
      <c r="Q25" s="46"/>
    </row>
    <row r="26" spans="2:17" x14ac:dyDescent="0.25">
      <c r="B26" s="128" t="s">
        <v>147</v>
      </c>
      <c r="C26" s="46" t="s">
        <v>148</v>
      </c>
      <c r="D26" s="46" t="s">
        <v>149</v>
      </c>
      <c r="E26" s="153">
        <f>SUM('Table 4.2'!J37,'Table 4.5'!J37,'Table 4.8'!J37)</f>
        <v>9847.4381894826765</v>
      </c>
      <c r="G26" s="154"/>
      <c r="H26" s="153">
        <f>SUM('Table 4.3'!J46,'Table 4.6'!J46,'Table 4.9'!J46)</f>
        <v>74704.436352063727</v>
      </c>
      <c r="J26" s="154"/>
      <c r="K26" s="153">
        <v>0</v>
      </c>
      <c r="M26" s="17"/>
      <c r="Q26" s="46"/>
    </row>
    <row r="27" spans="2:17" x14ac:dyDescent="0.25">
      <c r="B27" s="129" t="s">
        <v>150</v>
      </c>
      <c r="C27" s="122" t="s">
        <v>142</v>
      </c>
      <c r="D27" s="123" t="s">
        <v>151</v>
      </c>
      <c r="E27" s="155">
        <f>SUM('Table 4.2'!J38,'Table 4.5'!J38,'Table 4.8'!J38)</f>
        <v>0</v>
      </c>
      <c r="F27" s="29"/>
      <c r="G27" s="121"/>
      <c r="H27" s="155">
        <f>SUM('Table 4.3'!J47,'Table 4.6'!J47,'Table 4.9'!J47)</f>
        <v>0</v>
      </c>
      <c r="I27" s="29"/>
      <c r="J27" s="121"/>
      <c r="K27" s="155">
        <v>0</v>
      </c>
      <c r="L27" s="29"/>
      <c r="M27" s="130"/>
      <c r="Q27" s="46"/>
    </row>
    <row r="28" spans="2:17" ht="13.5" thickBot="1" x14ac:dyDescent="0.35">
      <c r="B28" s="87"/>
      <c r="C28" s="84"/>
      <c r="D28" s="131" t="s">
        <v>17</v>
      </c>
      <c r="E28" s="132">
        <f>SUM(E23:E27)</f>
        <v>18003.956726411863</v>
      </c>
      <c r="F28" s="133">
        <f>SUM('Table 4.2'!E41,'Table 4.5'!E41,'Table 4.8'!E41)</f>
        <v>36009.44150749773</v>
      </c>
      <c r="G28" s="134">
        <f>IF(F28&lt;&gt;0,E28/F28,0)</f>
        <v>0.49997878258298334</v>
      </c>
      <c r="H28" s="132">
        <f>SUM(H23:H27)</f>
        <v>97184.974948804942</v>
      </c>
      <c r="I28" s="133">
        <f>SUM('Table 4.3'!E50,'Table 4.6'!E50,'Table 4.9'!E50)</f>
        <v>54442.002833956896</v>
      </c>
      <c r="J28" s="134">
        <f>IF(I28&lt;&gt;0,H28/I28,0)</f>
        <v>1.7851102070070821</v>
      </c>
      <c r="K28" s="132">
        <f>SUM(K23:K27)</f>
        <v>248.10023218772801</v>
      </c>
      <c r="L28" s="133">
        <f>SUM('Table 4.4'!E45,'Table 4.7'!E45,'Table 4.10'!E45)</f>
        <v>1064.9616985977211</v>
      </c>
      <c r="M28" s="135">
        <f>IF(L28&lt;&gt;0,K28/L28,0)</f>
        <v>0.23296634284069725</v>
      </c>
      <c r="Q28" s="46"/>
    </row>
    <row r="29" spans="2:17" ht="13.5" thickBot="1" x14ac:dyDescent="0.35">
      <c r="D29" s="42"/>
      <c r="E29" s="47"/>
      <c r="F29" s="90"/>
      <c r="G29" s="91"/>
      <c r="H29" s="47"/>
      <c r="I29" s="90"/>
      <c r="J29" s="91"/>
      <c r="K29" s="47"/>
      <c r="L29" s="90"/>
      <c r="M29" s="91"/>
      <c r="Q29" s="46"/>
    </row>
    <row r="30" spans="2:17" ht="15.5" x14ac:dyDescent="0.35">
      <c r="B30" s="4" t="s">
        <v>168</v>
      </c>
      <c r="C30" s="124"/>
      <c r="D30" s="124"/>
      <c r="E30" s="83"/>
      <c r="F30" s="83"/>
      <c r="G30" s="83"/>
      <c r="H30" s="83"/>
      <c r="I30" s="83"/>
      <c r="J30" s="83"/>
      <c r="K30" s="83"/>
      <c r="L30" s="83"/>
      <c r="M30" s="35"/>
      <c r="Q30" s="46"/>
    </row>
    <row r="31" spans="2:17" ht="12.75" customHeight="1" x14ac:dyDescent="0.35">
      <c r="B31" s="125"/>
      <c r="C31" s="47"/>
      <c r="D31" s="47"/>
      <c r="E31" s="109" t="s">
        <v>129</v>
      </c>
      <c r="F31" s="110"/>
      <c r="G31" s="110"/>
      <c r="H31" s="110"/>
      <c r="I31" s="110"/>
      <c r="J31" s="110"/>
      <c r="K31" s="110"/>
      <c r="L31" s="110"/>
      <c r="M31" s="111"/>
    </row>
    <row r="32" spans="2:17" ht="13" x14ac:dyDescent="0.3">
      <c r="B32" s="16"/>
      <c r="C32" s="47"/>
      <c r="D32" s="47"/>
      <c r="E32" s="109" t="s">
        <v>130</v>
      </c>
      <c r="F32" s="110"/>
      <c r="G32" s="112"/>
      <c r="H32" s="109" t="s">
        <v>131</v>
      </c>
      <c r="I32" s="110"/>
      <c r="J32" s="112"/>
      <c r="K32" s="109" t="s">
        <v>132</v>
      </c>
      <c r="L32" s="110"/>
      <c r="M32" s="111"/>
    </row>
    <row r="33" spans="2:17" ht="13" x14ac:dyDescent="0.3">
      <c r="B33" s="16"/>
      <c r="C33" s="48"/>
      <c r="D33" s="48"/>
      <c r="E33" s="113" t="s">
        <v>133</v>
      </c>
      <c r="F33" s="114" t="s">
        <v>134</v>
      </c>
      <c r="G33" s="115" t="s">
        <v>135</v>
      </c>
      <c r="H33" s="113" t="s">
        <v>133</v>
      </c>
      <c r="I33" s="114" t="s">
        <v>134</v>
      </c>
      <c r="J33" s="115" t="s">
        <v>135</v>
      </c>
      <c r="K33" s="113" t="s">
        <v>133</v>
      </c>
      <c r="L33" s="114" t="s">
        <v>134</v>
      </c>
      <c r="M33" s="116" t="s">
        <v>135</v>
      </c>
      <c r="Q33" s="46"/>
    </row>
    <row r="34" spans="2:17" x14ac:dyDescent="0.25">
      <c r="B34" s="126" t="s">
        <v>136</v>
      </c>
      <c r="C34" s="29" t="s">
        <v>137</v>
      </c>
      <c r="D34" s="121" t="s">
        <v>138</v>
      </c>
      <c r="E34" s="117" t="s">
        <v>139</v>
      </c>
      <c r="F34" s="118" t="s">
        <v>140</v>
      </c>
      <c r="G34" s="119" t="s">
        <v>133</v>
      </c>
      <c r="H34" s="117" t="s">
        <v>139</v>
      </c>
      <c r="I34" s="118" t="s">
        <v>140</v>
      </c>
      <c r="J34" s="119" t="s">
        <v>133</v>
      </c>
      <c r="K34" s="117" t="s">
        <v>139</v>
      </c>
      <c r="L34" s="118" t="s">
        <v>140</v>
      </c>
      <c r="M34" s="120" t="s">
        <v>133</v>
      </c>
    </row>
    <row r="35" spans="2:17" x14ac:dyDescent="0.25">
      <c r="B35" s="127" t="s">
        <v>141</v>
      </c>
      <c r="C35" s="46" t="s">
        <v>142</v>
      </c>
      <c r="D35" s="46" t="s">
        <v>143</v>
      </c>
      <c r="E35" s="150">
        <f>E9+E23</f>
        <v>4332.5582944683792</v>
      </c>
      <c r="F35" s="151"/>
      <c r="G35" s="152"/>
      <c r="H35" s="150">
        <f>H9+H23</f>
        <v>74378.533071278507</v>
      </c>
      <c r="I35" s="151"/>
      <c r="J35" s="152"/>
      <c r="K35" s="150">
        <f>K9+K23</f>
        <v>13542.940254314271</v>
      </c>
      <c r="L35" s="151"/>
      <c r="M35" s="156"/>
    </row>
    <row r="36" spans="2:17" x14ac:dyDescent="0.25">
      <c r="B36" s="127" t="s">
        <v>144</v>
      </c>
      <c r="C36" s="46" t="s">
        <v>145</v>
      </c>
      <c r="D36" s="46" t="s">
        <v>251</v>
      </c>
      <c r="E36" s="153">
        <f>E10+E24</f>
        <v>3959.2796169439084</v>
      </c>
      <c r="G36" s="154"/>
      <c r="H36" s="153">
        <f>H10+H24</f>
        <v>24596.529841749521</v>
      </c>
      <c r="J36" s="154"/>
      <c r="K36" s="153">
        <f>K10+K24</f>
        <v>1372.8087756785808</v>
      </c>
      <c r="M36" s="17"/>
    </row>
    <row r="37" spans="2:17" x14ac:dyDescent="0.25">
      <c r="B37" s="127" t="s">
        <v>146</v>
      </c>
      <c r="C37" s="46" t="s">
        <v>145</v>
      </c>
      <c r="D37" s="46" t="s">
        <v>252</v>
      </c>
      <c r="E37" s="153">
        <f>E11+E25</f>
        <v>8460.1981090584522</v>
      </c>
      <c r="G37" s="154"/>
      <c r="H37" s="153">
        <f>H11+H25</f>
        <v>10490.825402789418</v>
      </c>
      <c r="J37" s="154"/>
      <c r="K37" s="153">
        <f>K11+K25</f>
        <v>422.41194710708612</v>
      </c>
      <c r="M37" s="17"/>
    </row>
    <row r="38" spans="2:17" x14ac:dyDescent="0.25">
      <c r="B38" s="128" t="s">
        <v>160</v>
      </c>
      <c r="C38" s="46" t="s">
        <v>148</v>
      </c>
      <c r="D38" s="3" t="s">
        <v>161</v>
      </c>
      <c r="E38" s="153">
        <f>E12</f>
        <v>31143.085429867773</v>
      </c>
      <c r="G38" s="154"/>
      <c r="H38" s="153">
        <f>H12</f>
        <v>-6896.8787774599186</v>
      </c>
      <c r="J38" s="154"/>
      <c r="K38" s="153">
        <f>K12</f>
        <v>9828.888758412997</v>
      </c>
      <c r="M38" s="17"/>
    </row>
    <row r="39" spans="2:17" x14ac:dyDescent="0.25">
      <c r="B39" s="128" t="s">
        <v>162</v>
      </c>
      <c r="C39" s="46" t="s">
        <v>145</v>
      </c>
      <c r="D39" s="3" t="s">
        <v>163</v>
      </c>
      <c r="E39" s="153">
        <f>E13</f>
        <v>26956.385913579317</v>
      </c>
      <c r="G39" s="154"/>
      <c r="H39" s="153">
        <f>H13</f>
        <v>5154.5473970855892</v>
      </c>
      <c r="J39" s="154"/>
      <c r="K39" s="153">
        <f>K13</f>
        <v>7409.6486188467316</v>
      </c>
      <c r="M39" s="17"/>
    </row>
    <row r="40" spans="2:17" x14ac:dyDescent="0.25">
      <c r="B40" s="128" t="s">
        <v>147</v>
      </c>
      <c r="C40" s="46" t="s">
        <v>148</v>
      </c>
      <c r="D40" s="46" t="s">
        <v>149</v>
      </c>
      <c r="E40" s="153">
        <f>E14+E26</f>
        <v>72012.722039772954</v>
      </c>
      <c r="G40" s="154"/>
      <c r="H40" s="153">
        <f>H14+H26</f>
        <v>584418.32060443447</v>
      </c>
      <c r="J40" s="154"/>
      <c r="K40" s="153">
        <f>K14+K26</f>
        <v>0</v>
      </c>
      <c r="M40" s="17"/>
    </row>
    <row r="41" spans="2:17" x14ac:dyDescent="0.25">
      <c r="B41" s="129" t="s">
        <v>150</v>
      </c>
      <c r="C41" s="122" t="s">
        <v>142</v>
      </c>
      <c r="D41" s="123" t="s">
        <v>151</v>
      </c>
      <c r="E41" s="155">
        <f>E15+E27</f>
        <v>0</v>
      </c>
      <c r="F41" s="29"/>
      <c r="G41" s="121"/>
      <c r="H41" s="155">
        <f>H15+H27</f>
        <v>0</v>
      </c>
      <c r="I41" s="29"/>
      <c r="J41" s="121"/>
      <c r="K41" s="155">
        <f>K15+K27</f>
        <v>0</v>
      </c>
      <c r="L41" s="29"/>
      <c r="M41" s="130"/>
    </row>
    <row r="42" spans="2:17" ht="13.5" thickBot="1" x14ac:dyDescent="0.35">
      <c r="B42" s="87"/>
      <c r="C42" s="84"/>
      <c r="D42" s="131" t="s">
        <v>17</v>
      </c>
      <c r="E42" s="132">
        <f>SUM(E35:E41)</f>
        <v>146864.22940369078</v>
      </c>
      <c r="F42" s="133">
        <f>F16+F28</f>
        <v>515823.65142841649</v>
      </c>
      <c r="G42" s="134">
        <f>IF(F42&lt;&gt;0,E42/F42,0)</f>
        <v>0.28471790503788463</v>
      </c>
      <c r="H42" s="132">
        <f>SUM(H35:H41)</f>
        <v>692141.87753987755</v>
      </c>
      <c r="I42" s="133">
        <f>I16+I28</f>
        <v>1201486.4158082432</v>
      </c>
      <c r="J42" s="134">
        <f>IF(I42&lt;&gt;0,H42/I42,0)</f>
        <v>0.5760713300068997</v>
      </c>
      <c r="K42" s="132">
        <f>SUM(K35:K41)</f>
        <v>32576.698354359665</v>
      </c>
      <c r="L42" s="133">
        <f>L16+L28</f>
        <v>237669.02936556158</v>
      </c>
      <c r="M42" s="135">
        <f>IF(L42&lt;&gt;0,K42/L42,0)</f>
        <v>0.13706749441153754</v>
      </c>
    </row>
    <row r="43" spans="2:17" ht="12.75" customHeight="1" thickBot="1" x14ac:dyDescent="0.35">
      <c r="D43" s="42"/>
      <c r="E43" s="47"/>
      <c r="F43" s="90"/>
      <c r="G43" s="91"/>
      <c r="H43" s="47"/>
      <c r="I43" s="90"/>
      <c r="J43" s="91"/>
      <c r="K43" s="47"/>
      <c r="L43" s="90"/>
      <c r="M43" s="91"/>
    </row>
    <row r="44" spans="2:17" ht="15.75" customHeight="1" x14ac:dyDescent="0.35">
      <c r="B44" s="4" t="s">
        <v>18</v>
      </c>
      <c r="C44" s="83"/>
      <c r="D44" s="83"/>
      <c r="E44" s="136" t="s">
        <v>174</v>
      </c>
      <c r="F44" s="137"/>
      <c r="G44" s="138"/>
      <c r="H44" s="136" t="s">
        <v>175</v>
      </c>
      <c r="I44" s="137"/>
      <c r="J44" s="138"/>
      <c r="K44" s="136" t="s">
        <v>15</v>
      </c>
      <c r="L44" s="137"/>
      <c r="M44" s="139"/>
    </row>
    <row r="45" spans="2:17" ht="13" x14ac:dyDescent="0.3">
      <c r="B45" s="140"/>
      <c r="E45" s="113" t="s">
        <v>133</v>
      </c>
      <c r="F45" s="114" t="s">
        <v>134</v>
      </c>
      <c r="G45" s="115" t="s">
        <v>135</v>
      </c>
      <c r="H45" s="113" t="s">
        <v>133</v>
      </c>
      <c r="I45" s="114" t="s">
        <v>134</v>
      </c>
      <c r="J45" s="115" t="s">
        <v>135</v>
      </c>
      <c r="K45" s="113" t="s">
        <v>133</v>
      </c>
      <c r="L45" s="114" t="s">
        <v>134</v>
      </c>
      <c r="M45" s="116" t="s">
        <v>135</v>
      </c>
    </row>
    <row r="46" spans="2:17" x14ac:dyDescent="0.25">
      <c r="B46" s="13"/>
      <c r="E46" s="117" t="s">
        <v>139</v>
      </c>
      <c r="F46" s="118" t="s">
        <v>140</v>
      </c>
      <c r="G46" s="119" t="s">
        <v>133</v>
      </c>
      <c r="H46" s="117" t="s">
        <v>139</v>
      </c>
      <c r="I46" s="118" t="s">
        <v>140</v>
      </c>
      <c r="J46" s="119" t="s">
        <v>133</v>
      </c>
      <c r="K46" s="117" t="s">
        <v>139</v>
      </c>
      <c r="L46" s="118" t="s">
        <v>140</v>
      </c>
      <c r="M46" s="120" t="s">
        <v>133</v>
      </c>
    </row>
    <row r="47" spans="2:17" ht="12.75" customHeight="1" x14ac:dyDescent="0.3">
      <c r="B47" s="127" t="s">
        <v>19</v>
      </c>
      <c r="E47" s="150">
        <f>SUM('Table 4.2'!J46,'Table 4.5'!J46,'Table 4.8'!J46)+SUM('Table 4.3'!J55,'Table 4.6'!J55,'Table 4.9'!J55)+SUM('Table 4.4'!J50,'Table 4.7'!J50,'Table 4.10'!J50)</f>
        <v>27344.047382124241</v>
      </c>
      <c r="F47" s="157">
        <f>SUM('Table 4.2'!E46,'Table 4.5'!E46,'Table 4.8'!E46)+SUM('Table 4.3'!E55,'Table 4.6'!E55,'Table 4.9'!E55)+SUM('Table 4.4'!E50,'Table 4.7'!E50,'Table 4.10'!E50)</f>
        <v>410837.69301196386</v>
      </c>
      <c r="G47" s="158">
        <f>IF(F47&lt;&gt;0,E47/F47,0)</f>
        <v>6.6556812695684101E-2</v>
      </c>
      <c r="H47" s="150">
        <f>SUM('Table 4.2'!J50,'Table 4.5'!J50,'Table 4.8'!J50)+SUM('Table 4.3'!J59,'Table 4.6'!J59,'Table 4.9'!J59)+SUM('Table 4.4'!J54,'Table 4.7'!J54,'Table 4.10'!J54)</f>
        <v>3936.9726235256812</v>
      </c>
      <c r="I47" s="157">
        <f>SUM('Table 4.2'!E50,'Table 4.5'!E50,'Table 4.8'!E50)+SUM('Table 4.3'!E59,'Table 4.6'!E59,'Table 4.9'!E59)+SUM('Table 4.4'!E54,'Table 4.7'!E54,'Table 4.10'!E54)</f>
        <v>5038.8236985977228</v>
      </c>
      <c r="J47" s="158">
        <f>IF(I47&lt;&gt;0,H47/I47,0)</f>
        <v>0.78132771833658698</v>
      </c>
      <c r="K47" s="21">
        <f>SUM(E47,H47)</f>
        <v>31281.020005649923</v>
      </c>
      <c r="L47" s="19">
        <f>SUM(F47,I47)</f>
        <v>415876.51671056158</v>
      </c>
      <c r="M47" s="141">
        <f>IF(L47&lt;&gt;0,K47/L47,0)</f>
        <v>7.5217086680132592E-2</v>
      </c>
    </row>
    <row r="48" spans="2:17" ht="13" x14ac:dyDescent="0.3">
      <c r="B48" s="129" t="s">
        <v>20</v>
      </c>
      <c r="C48" s="29"/>
      <c r="D48" s="29"/>
      <c r="E48" s="155">
        <f>SUM('Table 4.2'!J47,'Table 4.5'!J47,'Table 4.8'!J47)+SUM('Table 4.3'!J56,'Table 4.6'!J56,'Table 4.9'!J56)+SUM('Table 4.4'!J51,'Table 4.7'!J51,'Table 4.10'!J51)</f>
        <v>28586.152543912402</v>
      </c>
      <c r="F48" s="28">
        <f>SUM('Table 4.2'!E47,'Table 4.5'!E47,'Table 4.8'!E47)+SUM('Table 4.3'!E56,'Table 4.6'!E56,'Table 4.9'!E56)+SUM('Table 4.4'!E51,'Table 4.7'!E51,'Table 4.10'!E51)</f>
        <v>37298.47714976858</v>
      </c>
      <c r="G48" s="159">
        <f>IF(F48&lt;&gt;0,E48/F48,0)</f>
        <v>0.76641607723359195</v>
      </c>
      <c r="H48" s="155">
        <f>SUM('Table 4.2'!J51,'Table 4.5'!J51,'Table 4.8'!J51)+SUM('Table 4.3'!J60,'Table 4.6'!J60,'Table 4.9'!J60)+SUM('Table 4.4'!J55,'Table 4.7'!J55,'Table 4.10'!J55)</f>
        <v>2680.094442968631</v>
      </c>
      <c r="I48" s="28">
        <f>SUM('Table 4.2'!E51,'Table 4.5'!E51,'Table 4.8'!E51)+SUM('Table 4.3'!E60,'Table 4.6'!E60,'Table 4.9'!E60)+SUM('Table 4.4'!E55,'Table 4.7'!E55,'Table 4.10'!E55)</f>
        <v>1509.4873841028316</v>
      </c>
      <c r="J48" s="159">
        <f>IF(I48&lt;&gt;0,H48/I48,0)</f>
        <v>1.7754997300368649</v>
      </c>
      <c r="K48" s="30">
        <f>SUM(E48,H48)</f>
        <v>31266.246986881033</v>
      </c>
      <c r="L48" s="28">
        <f>SUM(F48,I48)</f>
        <v>38807.964533871411</v>
      </c>
      <c r="M48" s="142">
        <f>IF(L48&lt;&gt;0,K48/L48,0)</f>
        <v>0.8056657277037037</v>
      </c>
    </row>
    <row r="49" spans="2:15" ht="13.5" thickBot="1" x14ac:dyDescent="0.35">
      <c r="B49" s="87"/>
      <c r="C49" s="84"/>
      <c r="D49" s="131" t="s">
        <v>17</v>
      </c>
      <c r="E49" s="132">
        <f>SUM(E47:E48)</f>
        <v>55930.199926036643</v>
      </c>
      <c r="F49" s="133">
        <f>SUM(F47:F48)</f>
        <v>448136.17016173241</v>
      </c>
      <c r="G49" s="143">
        <f>IF(F49&lt;&gt;0,E49/F49,0)</f>
        <v>0.12480626124387913</v>
      </c>
      <c r="H49" s="132">
        <f>SUM(H47:H48)</f>
        <v>6617.0670664943118</v>
      </c>
      <c r="I49" s="133">
        <f>SUM(I47:I48)</f>
        <v>6548.3110827005548</v>
      </c>
      <c r="J49" s="143">
        <f>IF(I49&lt;&gt;0,H49/I49,0)</f>
        <v>1.0104998041365807</v>
      </c>
      <c r="K49" s="132">
        <f>SUM(K47:K48)</f>
        <v>62547.26699253096</v>
      </c>
      <c r="L49" s="133">
        <f>SUM(L47:L48)</f>
        <v>454684.48124443297</v>
      </c>
      <c r="M49" s="135">
        <f>IF(L49&lt;&gt;0,K49/L49,0)</f>
        <v>0.13756191287053471</v>
      </c>
    </row>
    <row r="50" spans="2:15" ht="12.75" customHeight="1" thickBot="1" x14ac:dyDescent="0.3"/>
    <row r="51" spans="2:15" ht="15.75" customHeight="1" x14ac:dyDescent="0.35">
      <c r="B51" s="145" t="s">
        <v>15</v>
      </c>
      <c r="C51" s="83"/>
      <c r="D51" s="83"/>
      <c r="E51" s="136" t="s">
        <v>174</v>
      </c>
      <c r="F51" s="137"/>
      <c r="G51" s="138"/>
      <c r="H51" s="136" t="s">
        <v>175</v>
      </c>
      <c r="I51" s="137"/>
      <c r="J51" s="138"/>
      <c r="K51" s="136" t="s">
        <v>15</v>
      </c>
      <c r="L51" s="137"/>
      <c r="M51" s="139"/>
    </row>
    <row r="52" spans="2:15" ht="13" x14ac:dyDescent="0.3">
      <c r="B52" s="13"/>
      <c r="D52" s="106"/>
      <c r="E52" s="113" t="s">
        <v>133</v>
      </c>
      <c r="F52" s="114" t="s">
        <v>134</v>
      </c>
      <c r="G52" s="115" t="s">
        <v>135</v>
      </c>
      <c r="H52" s="113" t="s">
        <v>133</v>
      </c>
      <c r="I52" s="114" t="s">
        <v>134</v>
      </c>
      <c r="J52" s="115" t="s">
        <v>135</v>
      </c>
      <c r="K52" s="113" t="s">
        <v>133</v>
      </c>
      <c r="L52" s="114" t="s">
        <v>134</v>
      </c>
      <c r="M52" s="116" t="s">
        <v>135</v>
      </c>
    </row>
    <row r="53" spans="2:15" ht="12.75" customHeight="1" x14ac:dyDescent="0.3">
      <c r="B53" s="13"/>
      <c r="D53" s="42"/>
      <c r="E53" s="117" t="s">
        <v>139</v>
      </c>
      <c r="F53" s="118" t="s">
        <v>140</v>
      </c>
      <c r="G53" s="119" t="s">
        <v>133</v>
      </c>
      <c r="H53" s="117" t="s">
        <v>139</v>
      </c>
      <c r="I53" s="118" t="s">
        <v>140</v>
      </c>
      <c r="J53" s="119" t="s">
        <v>133</v>
      </c>
      <c r="K53" s="117" t="s">
        <v>139</v>
      </c>
      <c r="L53" s="118" t="s">
        <v>140</v>
      </c>
      <c r="M53" s="120" t="s">
        <v>133</v>
      </c>
    </row>
    <row r="54" spans="2:15" ht="12.75" customHeight="1" x14ac:dyDescent="0.3">
      <c r="B54" s="13" t="s">
        <v>176</v>
      </c>
      <c r="D54" s="42"/>
      <c r="E54" s="150">
        <f>SUM(E16,H16,K16)</f>
        <v>756145.77339052351</v>
      </c>
      <c r="F54" s="157">
        <f>SUM(F16,I16,L16)</f>
        <v>1863462.6905621691</v>
      </c>
      <c r="G54" s="158">
        <f>IF(F54&lt;&gt;0,E54/F54,0)</f>
        <v>0.4057745707602064</v>
      </c>
      <c r="H54" s="150">
        <f>SUM(E28,H28,K28)</f>
        <v>115437.03190740454</v>
      </c>
      <c r="I54" s="157">
        <f>SUM(F28,I28,L28)</f>
        <v>91516.406040052345</v>
      </c>
      <c r="J54" s="158">
        <f>IF(I54&lt;&gt;0,H54/I54,0)</f>
        <v>1.2613807392838754</v>
      </c>
      <c r="K54" s="21">
        <f>SUM(E54,H54)</f>
        <v>871582.80529792805</v>
      </c>
      <c r="L54" s="19">
        <f>SUM(F54,I54)</f>
        <v>1954979.0966022215</v>
      </c>
      <c r="M54" s="146">
        <f>IF(L54&lt;&gt;0,K54/L54,0)</f>
        <v>0.44582717370878799</v>
      </c>
    </row>
    <row r="55" spans="2:15" ht="12.75" customHeight="1" x14ac:dyDescent="0.3">
      <c r="B55" s="126" t="s">
        <v>177</v>
      </c>
      <c r="C55" s="29"/>
      <c r="D55" s="144"/>
      <c r="E55" s="155">
        <f>E49</f>
        <v>55930.199926036643</v>
      </c>
      <c r="F55" s="28">
        <f>F49</f>
        <v>448136.17016173241</v>
      </c>
      <c r="G55" s="159">
        <f>IF(F55&lt;&gt;0,E55/F55,0)</f>
        <v>0.12480626124387913</v>
      </c>
      <c r="H55" s="155">
        <f>H49</f>
        <v>6617.0670664943118</v>
      </c>
      <c r="I55" s="28">
        <f>I49</f>
        <v>6548.3110827005548</v>
      </c>
      <c r="J55" s="159">
        <f>IF(I55&lt;&gt;0,H55/I55,0)</f>
        <v>1.0104998041365807</v>
      </c>
      <c r="K55" s="30">
        <f>SUM(E55,H55)</f>
        <v>62547.266992530953</v>
      </c>
      <c r="L55" s="28">
        <f>SUM(F55,I55)</f>
        <v>454684.48124443297</v>
      </c>
      <c r="M55" s="147">
        <f>IF(L55&lt;&gt;0,K55/L55,0)</f>
        <v>0.13756191287053468</v>
      </c>
    </row>
    <row r="56" spans="2:15" ht="12.75" customHeight="1" thickBot="1" x14ac:dyDescent="0.35">
      <c r="B56" s="87"/>
      <c r="C56" s="84"/>
      <c r="D56" s="131" t="s">
        <v>15</v>
      </c>
      <c r="E56" s="148">
        <f>SUM(E54:E55)</f>
        <v>812075.97331656015</v>
      </c>
      <c r="F56" s="149">
        <f>F54</f>
        <v>1863462.6905621691</v>
      </c>
      <c r="G56" s="134">
        <f>IF(F56&lt;&gt;0,E56/F56,0)</f>
        <v>0.43578869457889347</v>
      </c>
      <c r="H56" s="148">
        <f>SUM(H54:H55)</f>
        <v>122054.09897389886</v>
      </c>
      <c r="I56" s="149">
        <f>I54</f>
        <v>91516.406040052345</v>
      </c>
      <c r="J56" s="134">
        <f>IF(I56&lt;&gt;0,H56/I56,0)</f>
        <v>1.3336854478363325</v>
      </c>
      <c r="K56" s="148">
        <f>SUM(K54:K55)</f>
        <v>934130.07229045895</v>
      </c>
      <c r="L56" s="149">
        <f>L54</f>
        <v>1954979.0966022215</v>
      </c>
      <c r="M56" s="135">
        <f>IF(L56&lt;&gt;0,K56/L56,0)</f>
        <v>0.47782100274831013</v>
      </c>
    </row>
    <row r="57" spans="2:15" ht="12.75" hidden="1" customHeight="1" x14ac:dyDescent="0.3">
      <c r="D57" s="42"/>
      <c r="E57" s="97"/>
      <c r="F57" s="97"/>
      <c r="G57" s="43"/>
      <c r="H57" s="97"/>
      <c r="I57" s="97"/>
      <c r="J57" s="43"/>
      <c r="K57" s="97"/>
      <c r="L57" s="97"/>
      <c r="M57" s="43"/>
    </row>
    <row r="58" spans="2:15" ht="13" hidden="1" x14ac:dyDescent="0.3">
      <c r="B58" s="92" t="s">
        <v>152</v>
      </c>
      <c r="C58" s="93">
        <f>SUM(E58:N63)</f>
        <v>-6.6613381477509392E-16</v>
      </c>
      <c r="D58" s="94" t="s">
        <v>115</v>
      </c>
      <c r="E58" s="98">
        <f>E42-SUM('Table 4.2'!J42,'Table 4.5'!J42,'Table 4.8'!J42)</f>
        <v>0</v>
      </c>
      <c r="F58" s="98">
        <f>F42-SUM('Table 4.2'!E42,'Table 4.5'!E42,'Table 4.8'!E42)</f>
        <v>0</v>
      </c>
      <c r="G58" s="96"/>
      <c r="H58" s="98">
        <f>H42-SUM('Table 4.3'!J51,'Table 4.6'!J51,'Table 4.9'!J51)</f>
        <v>0</v>
      </c>
      <c r="I58" s="98">
        <f>I42-SUM('Table 4.3'!E51,'Table 4.6'!E51,'Table 4.9'!E51)</f>
        <v>0</v>
      </c>
      <c r="J58" s="96"/>
      <c r="K58" s="98">
        <f>K42-SUM('Table 4.4'!J46,'Table 4.7'!J46,'Table 4.10'!J46)</f>
        <v>0</v>
      </c>
      <c r="L58" s="98">
        <f>L42-SUM('Table 4.4'!E46,'Table 4.7'!E46,'Table 4.10'!E46)</f>
        <v>0</v>
      </c>
      <c r="M58" s="96"/>
      <c r="N58" s="95">
        <f>SUM('Table 4.2'!B57:N59,'Table 4.3'!B66:N68,'Table 4.4'!B61:N63)+SUM('Table 4.5'!B57:N59,'Table 4.6'!B66:N68,'Table 4.7'!B61:N63)+SUM('Table 4.8'!B57:N59,'Table 4.9'!B66:N68,'Table 4.10'!B61:N63)</f>
        <v>-6.6613381477509392E-16</v>
      </c>
      <c r="O58" t="s">
        <v>153</v>
      </c>
    </row>
    <row r="59" spans="2:15" ht="13" hidden="1" x14ac:dyDescent="0.3">
      <c r="B59" s="48"/>
      <c r="C59" s="160"/>
      <c r="D59" s="94"/>
      <c r="E59" s="98">
        <v>0</v>
      </c>
      <c r="F59" s="98">
        <v>0</v>
      </c>
      <c r="G59" s="96"/>
      <c r="H59" s="98">
        <v>0</v>
      </c>
      <c r="I59" s="98">
        <v>0</v>
      </c>
      <c r="J59" s="96"/>
      <c r="K59" s="98">
        <v>0</v>
      </c>
      <c r="L59" s="98">
        <v>0</v>
      </c>
      <c r="M59" s="96"/>
      <c r="N59" s="96"/>
    </row>
    <row r="60" spans="2:15" ht="13" hidden="1" x14ac:dyDescent="0.3">
      <c r="B60" s="48"/>
      <c r="C60" s="160"/>
      <c r="D60" s="94"/>
      <c r="E60" s="98">
        <v>0</v>
      </c>
      <c r="F60" s="98">
        <v>0</v>
      </c>
      <c r="G60" s="96"/>
      <c r="H60" s="98">
        <v>0</v>
      </c>
      <c r="I60" s="98">
        <v>0</v>
      </c>
      <c r="J60" s="96"/>
      <c r="K60" s="98">
        <v>0</v>
      </c>
      <c r="L60" s="98">
        <v>0</v>
      </c>
      <c r="M60" s="96"/>
      <c r="N60" s="96"/>
    </row>
    <row r="61" spans="2:15" ht="13" hidden="1" x14ac:dyDescent="0.3">
      <c r="B61" s="48"/>
      <c r="C61" s="160"/>
      <c r="D61" s="94"/>
      <c r="E61" s="98">
        <v>0</v>
      </c>
      <c r="F61" s="98"/>
      <c r="G61" s="96"/>
      <c r="H61" s="98"/>
      <c r="I61" s="98"/>
      <c r="J61" s="96"/>
      <c r="K61" s="98"/>
      <c r="L61" s="98"/>
      <c r="M61" s="96"/>
      <c r="N61" s="96"/>
    </row>
    <row r="62" spans="2:15" ht="13" hidden="1" x14ac:dyDescent="0.3">
      <c r="B62" s="48"/>
      <c r="C62" s="160"/>
      <c r="D62" s="94"/>
      <c r="E62" s="98">
        <v>0</v>
      </c>
      <c r="F62" s="98"/>
      <c r="G62" s="96"/>
      <c r="H62" s="98"/>
      <c r="I62" s="98"/>
      <c r="J62" s="96"/>
      <c r="K62" s="98"/>
      <c r="L62" s="98"/>
      <c r="M62" s="96"/>
      <c r="N62" s="96"/>
    </row>
    <row r="63" spans="2:15" hidden="1" x14ac:dyDescent="0.25">
      <c r="D63" s="89"/>
      <c r="E63" s="98">
        <v>0</v>
      </c>
      <c r="F63" s="98">
        <v>0</v>
      </c>
      <c r="G63" s="96"/>
      <c r="H63" s="98">
        <v>0</v>
      </c>
      <c r="I63" s="98">
        <v>0</v>
      </c>
      <c r="J63" s="96"/>
      <c r="K63" s="98">
        <v>0</v>
      </c>
      <c r="L63" s="98">
        <v>0</v>
      </c>
      <c r="M63" s="96"/>
    </row>
    <row r="64" spans="2:15" x14ac:dyDescent="0.25">
      <c r="B64" s="29"/>
      <c r="C64" s="29"/>
      <c r="D64" s="29"/>
      <c r="E64" s="30"/>
      <c r="F64" s="30"/>
      <c r="G64" s="29"/>
      <c r="H64" s="29"/>
      <c r="I64" s="29"/>
      <c r="J64" s="29"/>
      <c r="K64" s="29"/>
    </row>
    <row r="65" spans="2:7" x14ac:dyDescent="0.25">
      <c r="B65" t="s">
        <v>22</v>
      </c>
    </row>
    <row r="66" spans="2:7" x14ac:dyDescent="0.25">
      <c r="B66" s="46" t="s">
        <v>264</v>
      </c>
      <c r="G66" s="46"/>
    </row>
    <row r="67" spans="2:7" x14ac:dyDescent="0.25">
      <c r="B67" s="46" t="s">
        <v>154</v>
      </c>
      <c r="G67" s="46"/>
    </row>
    <row r="68" spans="2:7" x14ac:dyDescent="0.25">
      <c r="B68" s="46" t="s">
        <v>155</v>
      </c>
      <c r="G68" s="46"/>
    </row>
    <row r="69" spans="2:7" x14ac:dyDescent="0.25">
      <c r="B69" s="46" t="s">
        <v>156</v>
      </c>
      <c r="G69" s="46"/>
    </row>
    <row r="70" spans="2:7" x14ac:dyDescent="0.25">
      <c r="B70" s="3" t="s">
        <v>199</v>
      </c>
      <c r="G70" s="46"/>
    </row>
    <row r="71" spans="2:7" x14ac:dyDescent="0.25">
      <c r="B71" s="4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4.12 - Cost of Forwarded UAA Mail -- Periodicals, Presorted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12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5.7535795298541954</v>
      </c>
      <c r="C8" s="64">
        <v>0</v>
      </c>
      <c r="D8" s="64">
        <v>0</v>
      </c>
      <c r="E8" s="54">
        <f t="shared" ref="E8:E13" si="0">SUM(B8:D8)</f>
        <v>5.7535795298541954</v>
      </c>
      <c r="F8" s="50"/>
      <c r="G8" s="51">
        <v>0.57298817675618108</v>
      </c>
      <c r="H8" s="51">
        <v>0</v>
      </c>
      <c r="I8" s="51">
        <v>0</v>
      </c>
      <c r="J8" s="51">
        <f t="shared" ref="J8:J13" si="1">SUM(G8:I8)</f>
        <v>0.57298817675618108</v>
      </c>
      <c r="K8" s="50"/>
      <c r="L8" s="22">
        <f t="shared" ref="L8:O14" si="2">IF(B8&lt;&gt;0,G8/B8,"--")</f>
        <v>9.9588121409125888E-2</v>
      </c>
      <c r="M8" s="22" t="str">
        <f t="shared" si="2"/>
        <v>--</v>
      </c>
      <c r="N8" s="22" t="str">
        <f t="shared" si="2"/>
        <v>--</v>
      </c>
      <c r="O8" s="23">
        <f t="shared" si="2"/>
        <v>9.9588121409125888E-2</v>
      </c>
      <c r="Q8">
        <v>28</v>
      </c>
      <c r="U8" s="24">
        <f>VLOOKUP($Y$6,FMap,5,FALSE)</f>
        <v>3</v>
      </c>
      <c r="V8" s="25">
        <f>VLOOKUP($Y$6,FMap,6,FALSE)</f>
        <v>25</v>
      </c>
      <c r="W8" s="26">
        <f>VLOOKUP($Y$6,FMap,7,FALSE)</f>
        <v>47</v>
      </c>
    </row>
    <row r="9" spans="1:25" x14ac:dyDescent="0.25">
      <c r="A9" s="27" t="s">
        <v>24</v>
      </c>
      <c r="B9" s="64">
        <v>5.7535795298541954</v>
      </c>
      <c r="C9" s="64">
        <v>0</v>
      </c>
      <c r="D9" s="64">
        <v>0</v>
      </c>
      <c r="E9" s="54">
        <f t="shared" si="0"/>
        <v>5.7535795298541954</v>
      </c>
      <c r="F9" s="50"/>
      <c r="G9" s="51">
        <v>4.4115133550828266E-2</v>
      </c>
      <c r="H9" s="51">
        <v>0</v>
      </c>
      <c r="I9" s="51">
        <v>0</v>
      </c>
      <c r="J9" s="51">
        <f t="shared" si="1"/>
        <v>4.4115133550828266E-2</v>
      </c>
      <c r="K9" s="50"/>
      <c r="L9" s="22">
        <f t="shared" si="2"/>
        <v>7.6674239613658754E-3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7.6674239613658754E-3</v>
      </c>
      <c r="Q9">
        <v>29</v>
      </c>
      <c r="U9">
        <f>$U$8</f>
        <v>3</v>
      </c>
      <c r="V9">
        <f>$V$8</f>
        <v>25</v>
      </c>
      <c r="W9">
        <f>$W$8</f>
        <v>47</v>
      </c>
    </row>
    <row r="10" spans="1:25" x14ac:dyDescent="0.25">
      <c r="A10" s="18" t="s">
        <v>25</v>
      </c>
      <c r="B10" s="54">
        <v>115.07159059708381</v>
      </c>
      <c r="C10" s="54">
        <v>0</v>
      </c>
      <c r="D10" s="54">
        <v>0</v>
      </c>
      <c r="E10" s="54">
        <f t="shared" si="0"/>
        <v>115.07159059708381</v>
      </c>
      <c r="F10" s="50"/>
      <c r="G10" s="51">
        <v>7.46890005009731</v>
      </c>
      <c r="H10" s="51">
        <v>0</v>
      </c>
      <c r="I10" s="51">
        <v>0</v>
      </c>
      <c r="J10" s="51">
        <f t="shared" si="1"/>
        <v>7.46890005009731</v>
      </c>
      <c r="K10" s="50"/>
      <c r="L10" s="22">
        <f t="shared" si="2"/>
        <v>6.4906550881435279E-2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6.4906550881435279E-2</v>
      </c>
      <c r="Q10">
        <v>30</v>
      </c>
      <c r="S10">
        <v>10</v>
      </c>
      <c r="U10">
        <f>$U$8</f>
        <v>3</v>
      </c>
      <c r="V10">
        <f>$V$8</f>
        <v>25</v>
      </c>
      <c r="W10">
        <f>$W$8</f>
        <v>47</v>
      </c>
    </row>
    <row r="11" spans="1:25" x14ac:dyDescent="0.25">
      <c r="A11" s="18" t="s">
        <v>26</v>
      </c>
      <c r="B11" s="54">
        <v>42.798001332820405</v>
      </c>
      <c r="C11" s="54">
        <v>0</v>
      </c>
      <c r="D11" s="54">
        <v>0</v>
      </c>
      <c r="E11" s="54">
        <f t="shared" si="0"/>
        <v>42.798001332820405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3</v>
      </c>
      <c r="V11">
        <f>$V$8</f>
        <v>25</v>
      </c>
      <c r="W11">
        <f>$W$8</f>
        <v>47</v>
      </c>
    </row>
    <row r="12" spans="1:25" x14ac:dyDescent="0.25">
      <c r="A12" s="27" t="s">
        <v>92</v>
      </c>
      <c r="B12" s="54">
        <v>66.520009734409214</v>
      </c>
      <c r="C12" s="54">
        <v>0</v>
      </c>
      <c r="D12" s="54">
        <v>0</v>
      </c>
      <c r="E12" s="54">
        <f t="shared" si="0"/>
        <v>66.520009734409214</v>
      </c>
      <c r="F12" s="50"/>
      <c r="G12" s="51">
        <v>7.0242110598703436</v>
      </c>
      <c r="H12" s="51">
        <v>0</v>
      </c>
      <c r="I12" s="51">
        <v>0</v>
      </c>
      <c r="J12" s="51">
        <f t="shared" si="1"/>
        <v>7.0242110598703436</v>
      </c>
      <c r="K12" s="50"/>
      <c r="L12" s="22">
        <f t="shared" si="2"/>
        <v>0.1055954604924973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0.1055954604924973</v>
      </c>
      <c r="Q12">
        <f>Q11+1</f>
        <v>32</v>
      </c>
      <c r="R12">
        <v>33</v>
      </c>
      <c r="S12">
        <v>10</v>
      </c>
      <c r="U12">
        <f>$U$8</f>
        <v>3</v>
      </c>
      <c r="V12">
        <f>$V$8</f>
        <v>25</v>
      </c>
      <c r="W12">
        <f>$W$8</f>
        <v>47</v>
      </c>
    </row>
    <row r="13" spans="1:25" x14ac:dyDescent="0.25">
      <c r="A13" s="27" t="s">
        <v>93</v>
      </c>
      <c r="B13" s="54">
        <v>5.7535795298541901</v>
      </c>
      <c r="C13" s="54">
        <v>0</v>
      </c>
      <c r="D13" s="54">
        <v>0</v>
      </c>
      <c r="E13" s="54">
        <f t="shared" si="0"/>
        <v>5.7535795298541901</v>
      </c>
      <c r="F13" s="50"/>
      <c r="G13" s="51">
        <v>1.8048438320931863</v>
      </c>
      <c r="H13" s="51">
        <v>0</v>
      </c>
      <c r="I13" s="51">
        <v>0</v>
      </c>
      <c r="J13" s="51">
        <f t="shared" si="1"/>
        <v>1.8048438320931863</v>
      </c>
      <c r="K13" s="50"/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35</v>
      </c>
      <c r="S13">
        <v>10</v>
      </c>
      <c r="U13">
        <f>$U$8</f>
        <v>3</v>
      </c>
      <c r="V13">
        <f>$V$8</f>
        <v>25</v>
      </c>
      <c r="W13">
        <f>$W$8</f>
        <v>47</v>
      </c>
    </row>
    <row r="14" spans="1:25" x14ac:dyDescent="0.25">
      <c r="A14" s="18" t="s">
        <v>17</v>
      </c>
      <c r="B14" s="54">
        <f>B10</f>
        <v>115.07159059708381</v>
      </c>
      <c r="C14" s="54">
        <f>C10</f>
        <v>0</v>
      </c>
      <c r="D14" s="54">
        <f>D10</f>
        <v>0</v>
      </c>
      <c r="E14" s="54">
        <f>E10</f>
        <v>115.07159059708381</v>
      </c>
      <c r="F14" s="50"/>
      <c r="G14" s="51">
        <f>SUM(G8:G13)</f>
        <v>16.915058252367849</v>
      </c>
      <c r="H14" s="51">
        <f>SUM(H8:H13)</f>
        <v>0</v>
      </c>
      <c r="I14" s="51">
        <f>SUM(I8:I13)</f>
        <v>0</v>
      </c>
      <c r="J14" s="51">
        <f>SUM(J8:J13)</f>
        <v>16.915058252367849</v>
      </c>
      <c r="K14" s="50"/>
      <c r="L14" s="22">
        <f t="shared" si="2"/>
        <v>0.14699595412385408</v>
      </c>
      <c r="M14" s="22" t="str">
        <f t="shared" si="2"/>
        <v>--</v>
      </c>
      <c r="N14" s="22" t="str">
        <f t="shared" si="2"/>
        <v>--</v>
      </c>
      <c r="O14" s="23">
        <f t="shared" si="2"/>
        <v>0.14699595412385408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115.07159059708381</v>
      </c>
      <c r="C17" s="54">
        <f>C14</f>
        <v>0</v>
      </c>
      <c r="D17" s="54">
        <f>D14</f>
        <v>0</v>
      </c>
      <c r="E17" s="54">
        <f>SUM(B17:D17)</f>
        <v>115.07159059708381</v>
      </c>
      <c r="F17" s="50"/>
      <c r="G17" s="51">
        <v>14.908808335941357</v>
      </c>
      <c r="H17" s="51">
        <v>0</v>
      </c>
      <c r="I17" s="51">
        <v>0</v>
      </c>
      <c r="J17" s="51">
        <f>SUM(G17:I17)</f>
        <v>14.908808335941357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3</v>
      </c>
      <c r="V17">
        <f>$V$8</f>
        <v>25</v>
      </c>
      <c r="W17">
        <f>$W$8</f>
        <v>47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3</v>
      </c>
      <c r="V18">
        <f>$V$8</f>
        <v>25</v>
      </c>
      <c r="W18">
        <f>$W$8</f>
        <v>47</v>
      </c>
    </row>
    <row r="19" spans="1:23" x14ac:dyDescent="0.25">
      <c r="A19" s="18" t="s">
        <v>17</v>
      </c>
      <c r="B19" s="54">
        <f>B17</f>
        <v>115.07159059708381</v>
      </c>
      <c r="C19" s="54">
        <f>C17</f>
        <v>0</v>
      </c>
      <c r="D19" s="54">
        <f>D17</f>
        <v>0</v>
      </c>
      <c r="E19" s="54">
        <f>E17</f>
        <v>115.07159059708381</v>
      </c>
      <c r="F19" s="50"/>
      <c r="G19" s="51">
        <f>SUM(G17:G18)</f>
        <v>14.908808335941357</v>
      </c>
      <c r="H19" s="51">
        <f>SUM(H17:H18)</f>
        <v>0</v>
      </c>
      <c r="I19" s="51">
        <f>SUM(I17:I18)</f>
        <v>0</v>
      </c>
      <c r="J19" s="51">
        <f>SUM(J17:J18)</f>
        <v>14.908808335941357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115.07159059708381</v>
      </c>
      <c r="C21" s="54">
        <f>C19</f>
        <v>0</v>
      </c>
      <c r="D21" s="54">
        <f>D19</f>
        <v>0</v>
      </c>
      <c r="E21" s="54">
        <f>E19</f>
        <v>115.07159059708381</v>
      </c>
      <c r="F21" s="50"/>
      <c r="G21" s="51">
        <f>SUM(G14,G19)</f>
        <v>31.823866588309208</v>
      </c>
      <c r="H21" s="51">
        <f>SUM(H14,H19)</f>
        <v>0</v>
      </c>
      <c r="I21" s="51">
        <f>SUM(I14,I19)</f>
        <v>0</v>
      </c>
      <c r="J21" s="51">
        <f>SUM(J14,J19)</f>
        <v>31.823866588309208</v>
      </c>
      <c r="K21" s="50"/>
      <c r="L21" s="22">
        <f>IF(B21&lt;&gt;0,G21/B21,"--")</f>
        <v>0.27655711043170111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0.27655711043170111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83.02353299805938</v>
      </c>
      <c r="D25" s="64">
        <v>0</v>
      </c>
      <c r="E25" s="54">
        <f>SUM(B25:D25)</f>
        <v>83.02353299805938</v>
      </c>
      <c r="F25" s="50"/>
      <c r="G25" s="51">
        <v>0</v>
      </c>
      <c r="H25" s="51">
        <v>9.586904259247266</v>
      </c>
      <c r="I25" s="51">
        <v>0</v>
      </c>
      <c r="J25" s="51">
        <f>SUM(G25:I25)</f>
        <v>9.586904259247266</v>
      </c>
      <c r="K25" s="50"/>
      <c r="L25" s="22" t="str">
        <f t="shared" ref="L25:O28" si="4">IF(B25&lt;&gt;0,G25/B25,"--")</f>
        <v>--</v>
      </c>
      <c r="M25" s="22">
        <f t="shared" si="4"/>
        <v>0.11547213076889119</v>
      </c>
      <c r="N25" s="22" t="str">
        <f t="shared" si="4"/>
        <v>--</v>
      </c>
      <c r="O25" s="23">
        <f t="shared" si="4"/>
        <v>0.11547213076889119</v>
      </c>
      <c r="Q25">
        <v>1</v>
      </c>
      <c r="U25">
        <f>$U$8</f>
        <v>3</v>
      </c>
      <c r="V25">
        <f>$V$8</f>
        <v>25</v>
      </c>
      <c r="W25">
        <f>$W$8</f>
        <v>47</v>
      </c>
    </row>
    <row r="26" spans="1:23" x14ac:dyDescent="0.25">
      <c r="A26" s="27" t="s">
        <v>95</v>
      </c>
      <c r="B26" s="64">
        <v>0</v>
      </c>
      <c r="C26" s="64">
        <v>83.023532998059366</v>
      </c>
      <c r="D26" s="64">
        <v>0</v>
      </c>
      <c r="E26" s="54">
        <f>SUM(B26:D26)</f>
        <v>83.023532998059366</v>
      </c>
      <c r="F26" s="50"/>
      <c r="G26" s="51">
        <v>0</v>
      </c>
      <c r="H26" s="51">
        <v>27.637294160227878</v>
      </c>
      <c r="I26" s="51">
        <v>0</v>
      </c>
      <c r="J26" s="51">
        <f>SUM(G26:I26)</f>
        <v>27.637294160227878</v>
      </c>
      <c r="K26" s="50"/>
      <c r="L26" s="22" t="str">
        <f t="shared" si="4"/>
        <v>--</v>
      </c>
      <c r="M26" s="22">
        <f t="shared" si="4"/>
        <v>0.33288506477884872</v>
      </c>
      <c r="N26" s="22" t="str">
        <f t="shared" si="4"/>
        <v>--</v>
      </c>
      <c r="O26" s="23">
        <f t="shared" si="4"/>
        <v>0.33288506477884872</v>
      </c>
      <c r="Q26">
        <v>2</v>
      </c>
      <c r="U26">
        <f>$U$8</f>
        <v>3</v>
      </c>
      <c r="V26">
        <f>$V$8</f>
        <v>25</v>
      </c>
      <c r="W26">
        <f>$W$8</f>
        <v>47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3</v>
      </c>
      <c r="V27">
        <f>$V$8</f>
        <v>25</v>
      </c>
      <c r="W27">
        <f>$W$8</f>
        <v>47</v>
      </c>
    </row>
    <row r="28" spans="1:23" x14ac:dyDescent="0.25">
      <c r="A28" s="18" t="s">
        <v>15</v>
      </c>
      <c r="B28" s="64">
        <f>B25</f>
        <v>0</v>
      </c>
      <c r="C28" s="64">
        <f>C25</f>
        <v>83.02353299805938</v>
      </c>
      <c r="D28" s="64">
        <f>D25</f>
        <v>0</v>
      </c>
      <c r="E28" s="64">
        <f>E25</f>
        <v>83.02353299805938</v>
      </c>
      <c r="F28" s="50"/>
      <c r="G28" s="51">
        <f>SUM(G25:G27)</f>
        <v>0</v>
      </c>
      <c r="H28" s="51">
        <f>SUM(H25:H27)</f>
        <v>37.224198419475144</v>
      </c>
      <c r="I28" s="51">
        <f>SUM(I25:I27)</f>
        <v>0</v>
      </c>
      <c r="J28" s="51">
        <f>SUM(J25:J27)</f>
        <v>37.224198419475144</v>
      </c>
      <c r="K28" s="50"/>
      <c r="L28" s="22" t="str">
        <f t="shared" si="4"/>
        <v>--</v>
      </c>
      <c r="M28" s="22">
        <f t="shared" si="4"/>
        <v>0.4483571955477399</v>
      </c>
      <c r="N28" s="22" t="str">
        <f t="shared" si="4"/>
        <v>--</v>
      </c>
      <c r="O28" s="23">
        <f t="shared" si="4"/>
        <v>0.4483571955477399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654.70431701781854</v>
      </c>
      <c r="D31" s="64">
        <v>39.888428739602737</v>
      </c>
      <c r="E31" s="54">
        <f>SUM(B31:D31)</f>
        <v>694.59274575742131</v>
      </c>
      <c r="F31" s="50"/>
      <c r="G31" s="51">
        <v>0</v>
      </c>
      <c r="H31" s="51">
        <v>46.891533983907323</v>
      </c>
      <c r="I31" s="51">
        <v>4.182903538153556</v>
      </c>
      <c r="J31" s="51">
        <f>SUM(G31:I31)</f>
        <v>51.074437522060876</v>
      </c>
      <c r="K31" s="50"/>
      <c r="L31" s="22" t="str">
        <f t="shared" ref="L31:O34" si="5">IF(B31&lt;&gt;0,G31/B31,"--")</f>
        <v>--</v>
      </c>
      <c r="M31" s="22">
        <f t="shared" si="5"/>
        <v>7.1622460345913852E-2</v>
      </c>
      <c r="N31" s="22">
        <f t="shared" si="5"/>
        <v>0.10486508670121196</v>
      </c>
      <c r="O31" s="23">
        <f t="shared" si="5"/>
        <v>7.3531487096610199E-2</v>
      </c>
      <c r="Q31">
        <v>0</v>
      </c>
      <c r="U31">
        <f>$U$8</f>
        <v>3</v>
      </c>
      <c r="V31">
        <f>$V$8</f>
        <v>25</v>
      </c>
      <c r="W31">
        <f>$W$8</f>
        <v>47</v>
      </c>
    </row>
    <row r="32" spans="1:23" x14ac:dyDescent="0.25">
      <c r="A32" s="27" t="s">
        <v>97</v>
      </c>
      <c r="B32" s="64">
        <v>0</v>
      </c>
      <c r="C32" s="64">
        <v>654.70431701781854</v>
      </c>
      <c r="D32" s="64">
        <v>39.888428739602737</v>
      </c>
      <c r="E32" s="54">
        <f>SUM(B32:D32)</f>
        <v>694.59274575742131</v>
      </c>
      <c r="F32" s="50"/>
      <c r="G32" s="51">
        <v>0</v>
      </c>
      <c r="H32" s="51">
        <v>205.37459198801375</v>
      </c>
      <c r="I32" s="51">
        <v>12.512625263804264</v>
      </c>
      <c r="J32" s="51">
        <f>SUM(G32:I32)</f>
        <v>217.88721725181802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0.31369060299387669</v>
      </c>
      <c r="O32" s="23">
        <f t="shared" si="5"/>
        <v>0.31369060299387674</v>
      </c>
      <c r="Q32">
        <v>3</v>
      </c>
      <c r="U32">
        <f>$U$8</f>
        <v>3</v>
      </c>
      <c r="V32">
        <f>$V$8</f>
        <v>25</v>
      </c>
      <c r="W32">
        <f>$W$8</f>
        <v>47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3</v>
      </c>
      <c r="V33">
        <f>$V$8</f>
        <v>25</v>
      </c>
      <c r="W33">
        <f>$W$8</f>
        <v>47</v>
      </c>
    </row>
    <row r="34" spans="1:23" x14ac:dyDescent="0.25">
      <c r="A34" s="18" t="s">
        <v>15</v>
      </c>
      <c r="B34" s="64">
        <f>B31</f>
        <v>0</v>
      </c>
      <c r="C34" s="64">
        <f>C31</f>
        <v>654.70431701781854</v>
      </c>
      <c r="D34" s="64">
        <f>D31</f>
        <v>39.888428739602737</v>
      </c>
      <c r="E34" s="64">
        <f>E31</f>
        <v>694.59274575742131</v>
      </c>
      <c r="F34" s="50"/>
      <c r="G34" s="51">
        <f>SUM(G31:G33)</f>
        <v>0</v>
      </c>
      <c r="H34" s="51">
        <f>SUM(H31:H33)</f>
        <v>252.26612597192107</v>
      </c>
      <c r="I34" s="51">
        <f>SUM(I31:I33)</f>
        <v>16.695528801957821</v>
      </c>
      <c r="J34" s="51">
        <f>SUM(J31:J33)</f>
        <v>268.96165477387888</v>
      </c>
      <c r="K34" s="50"/>
      <c r="L34" s="22" t="str">
        <f t="shared" si="5"/>
        <v>--</v>
      </c>
      <c r="M34" s="22">
        <f t="shared" si="5"/>
        <v>0.3853130633397906</v>
      </c>
      <c r="N34" s="22">
        <f t="shared" si="5"/>
        <v>0.41855568969508866</v>
      </c>
      <c r="O34" s="23">
        <f t="shared" si="5"/>
        <v>0.38722209009048691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737.72785001587795</v>
      </c>
      <c r="D37" s="64">
        <f>D28+D34</f>
        <v>39.888428739602737</v>
      </c>
      <c r="E37" s="54">
        <f>SUM(B37:D37)</f>
        <v>777.61627875548072</v>
      </c>
      <c r="F37" s="50"/>
      <c r="G37" s="51">
        <v>0</v>
      </c>
      <c r="H37" s="51">
        <v>307.23506279641521</v>
      </c>
      <c r="I37" s="51">
        <v>134.97428585739434</v>
      </c>
      <c r="J37" s="51">
        <f>SUM(G37:I37)</f>
        <v>442.20934865380957</v>
      </c>
      <c r="K37" s="50"/>
      <c r="L37" s="22" t="str">
        <f t="shared" ref="L37:O39" si="6">IF(B37&lt;&gt;0,G37/B37,"--")</f>
        <v>--</v>
      </c>
      <c r="M37" s="22">
        <f t="shared" si="6"/>
        <v>0.41646125029684411</v>
      </c>
      <c r="N37" s="22">
        <f t="shared" si="6"/>
        <v>3.3837955046694224</v>
      </c>
      <c r="O37" s="23">
        <f t="shared" si="6"/>
        <v>0.56867295700333598</v>
      </c>
      <c r="Q37">
        <v>7</v>
      </c>
      <c r="U37">
        <f>$U$8</f>
        <v>3</v>
      </c>
      <c r="V37">
        <f>$V$8</f>
        <v>25</v>
      </c>
      <c r="W37">
        <f>$W$8</f>
        <v>47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3</v>
      </c>
      <c r="V38">
        <f>$V$8</f>
        <v>25</v>
      </c>
      <c r="W38">
        <f>$W$8</f>
        <v>47</v>
      </c>
    </row>
    <row r="39" spans="1:23" x14ac:dyDescent="0.25">
      <c r="A39" s="18" t="s">
        <v>17</v>
      </c>
      <c r="B39" s="64">
        <f>B37</f>
        <v>0</v>
      </c>
      <c r="C39" s="64">
        <f>C37</f>
        <v>737.72785001587795</v>
      </c>
      <c r="D39" s="64">
        <f>D37</f>
        <v>39.888428739602737</v>
      </c>
      <c r="E39" s="64">
        <f>E37</f>
        <v>777.61627875548072</v>
      </c>
      <c r="F39" s="50"/>
      <c r="G39" s="51">
        <f>SUM(G37:G38)</f>
        <v>0</v>
      </c>
      <c r="H39" s="51">
        <f>SUM(H37:H38)</f>
        <v>307.23506279641521</v>
      </c>
      <c r="I39" s="51">
        <f>SUM(I37:I38)</f>
        <v>134.97428585739434</v>
      </c>
      <c r="J39" s="51">
        <f>SUM(J37:J38)</f>
        <v>442.20934865380957</v>
      </c>
      <c r="K39" s="50"/>
      <c r="L39" s="22" t="str">
        <f t="shared" si="6"/>
        <v>--</v>
      </c>
      <c r="M39" s="22">
        <f t="shared" si="6"/>
        <v>0.41646125029684411</v>
      </c>
      <c r="N39" s="22">
        <f t="shared" si="6"/>
        <v>3.3837955046694224</v>
      </c>
      <c r="O39" s="23">
        <f t="shared" si="6"/>
        <v>0.56867295700333598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737.72785001587795</v>
      </c>
      <c r="D41" s="68">
        <f>D39</f>
        <v>39.888428739602737</v>
      </c>
      <c r="E41" s="59">
        <f>SUM(B41:D41)</f>
        <v>777.61627875548072</v>
      </c>
      <c r="F41" s="60"/>
      <c r="G41" s="69">
        <f>SUM(G28,G34,G39)</f>
        <v>0</v>
      </c>
      <c r="H41" s="69">
        <f>SUM(H28,H34,H39)</f>
        <v>596.72538718781141</v>
      </c>
      <c r="I41" s="69">
        <f>SUM(I28,I34,I39)</f>
        <v>151.66981465935214</v>
      </c>
      <c r="J41" s="69">
        <f>SUM(J28,J34,J39)</f>
        <v>748.39520184716366</v>
      </c>
      <c r="K41" s="60"/>
      <c r="L41" s="31" t="str">
        <f t="shared" ref="L41:O42" si="7">IF(B41&lt;&gt;0,G41/B41,"--")</f>
        <v>--</v>
      </c>
      <c r="M41" s="31">
        <f t="shared" si="7"/>
        <v>0.80886926957545147</v>
      </c>
      <c r="N41" s="31">
        <f t="shared" si="7"/>
        <v>3.8023511943645105</v>
      </c>
      <c r="O41" s="32">
        <f t="shared" si="7"/>
        <v>0.96242224126907006</v>
      </c>
    </row>
    <row r="42" spans="1:23" ht="13.5" thickBot="1" x14ac:dyDescent="0.35">
      <c r="A42" s="33" t="s">
        <v>17</v>
      </c>
      <c r="B42" s="80">
        <f>B21+B41</f>
        <v>115.07159059708381</v>
      </c>
      <c r="C42" s="80">
        <f>C21+C41</f>
        <v>737.72785001587795</v>
      </c>
      <c r="D42" s="80">
        <f>D21+D41</f>
        <v>39.888428739602737</v>
      </c>
      <c r="E42" s="80">
        <f>E21+E41</f>
        <v>892.68786935256458</v>
      </c>
      <c r="F42" s="34"/>
      <c r="G42" s="81">
        <f>SUM(G21,G41)</f>
        <v>31.823866588309208</v>
      </c>
      <c r="H42" s="81">
        <f>SUM(H21,H41)</f>
        <v>596.72538718781141</v>
      </c>
      <c r="I42" s="81">
        <f>SUM(I21,I41)</f>
        <v>151.66981465935214</v>
      </c>
      <c r="J42" s="81">
        <f>SUM(J21,J41)</f>
        <v>780.21906843547288</v>
      </c>
      <c r="K42" s="34"/>
      <c r="L42" s="40">
        <f t="shared" si="7"/>
        <v>0.27655711043170111</v>
      </c>
      <c r="M42" s="40">
        <f t="shared" si="7"/>
        <v>0.80886926957545147</v>
      </c>
      <c r="N42" s="40">
        <f t="shared" si="7"/>
        <v>3.8023511943645105</v>
      </c>
      <c r="O42" s="41">
        <f t="shared" si="7"/>
        <v>0.87401105719218364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ht="12.75" customHeight="1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3</v>
      </c>
      <c r="V46">
        <f>$V$8</f>
        <v>25</v>
      </c>
      <c r="W46">
        <f>$W$8</f>
        <v>47</v>
      </c>
    </row>
    <row r="47" spans="1:23" ht="12.75" customHeight="1" x14ac:dyDescent="0.25">
      <c r="A47" s="27" t="s">
        <v>220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3</v>
      </c>
      <c r="V47">
        <f>$V$8</f>
        <v>25</v>
      </c>
      <c r="W47">
        <f>$W$8</f>
        <v>47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ht="12.75" customHeight="1" x14ac:dyDescent="0.25">
      <c r="A50" s="18" t="s">
        <v>19</v>
      </c>
      <c r="B50" s="64">
        <v>0</v>
      </c>
      <c r="C50" s="64">
        <v>368.36238036678077</v>
      </c>
      <c r="D50" s="64">
        <v>0</v>
      </c>
      <c r="E50" s="20">
        <f>SUM(B50:D50)</f>
        <v>368.36238036678077</v>
      </c>
      <c r="F50" s="36"/>
      <c r="G50" s="51">
        <v>0</v>
      </c>
      <c r="H50" s="51">
        <v>212.48972570797835</v>
      </c>
      <c r="I50" s="51">
        <v>0</v>
      </c>
      <c r="J50" s="51">
        <f>SUM(G50:I50)</f>
        <v>212.48972570797835</v>
      </c>
      <c r="K50" s="19"/>
      <c r="L50" s="22" t="str">
        <f t="shared" ref="L50:O53" si="9">IF(B50&lt;&gt;0,G50/B50,"--")</f>
        <v>--</v>
      </c>
      <c r="M50" s="22">
        <f t="shared" si="9"/>
        <v>0.57684969213305926</v>
      </c>
      <c r="N50" s="22" t="str">
        <f t="shared" si="9"/>
        <v>--</v>
      </c>
      <c r="O50" s="23">
        <f t="shared" si="9"/>
        <v>0.57684969213305926</v>
      </c>
      <c r="Q50">
        <v>95</v>
      </c>
      <c r="U50">
        <f>$U$8</f>
        <v>3</v>
      </c>
      <c r="V50">
        <f>$V$8</f>
        <v>25</v>
      </c>
      <c r="W50">
        <f>$W$8</f>
        <v>47</v>
      </c>
    </row>
    <row r="51" spans="1:23" x14ac:dyDescent="0.25">
      <c r="A51" s="27" t="s">
        <v>220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3</v>
      </c>
      <c r="V51">
        <f>$V$8</f>
        <v>25</v>
      </c>
      <c r="W51">
        <f>$W$8</f>
        <v>47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368.36238036678077</v>
      </c>
      <c r="D52" s="103">
        <f>SUM(D50:D51)</f>
        <v>0</v>
      </c>
      <c r="E52" s="103">
        <f>SUM(E50:E51)</f>
        <v>368.36238036678077</v>
      </c>
      <c r="F52" s="102"/>
      <c r="G52" s="69">
        <f>SUM(G50:G51)</f>
        <v>0</v>
      </c>
      <c r="H52" s="69">
        <f>SUM(H50:H51)</f>
        <v>212.48972570797835</v>
      </c>
      <c r="I52" s="69">
        <f>SUM(I50:I51)</f>
        <v>0</v>
      </c>
      <c r="J52" s="69">
        <f>SUM(J50:J51)</f>
        <v>212.48972570797835</v>
      </c>
      <c r="K52" s="28"/>
      <c r="L52" s="31" t="str">
        <f t="shared" si="9"/>
        <v>--</v>
      </c>
      <c r="M52" s="31">
        <f t="shared" si="9"/>
        <v>0.57684969213305926</v>
      </c>
      <c r="N52" s="31" t="str">
        <f t="shared" si="9"/>
        <v>--</v>
      </c>
      <c r="O52" s="32">
        <f t="shared" si="9"/>
        <v>0.57684969213305926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368.36238036678077</v>
      </c>
      <c r="D53" s="82">
        <f>SUM(D48,D52)</f>
        <v>0</v>
      </c>
      <c r="E53" s="82">
        <f>SUM(E48,E52)</f>
        <v>368.36238036678077</v>
      </c>
      <c r="F53" s="38"/>
      <c r="G53" s="81">
        <f>SUM(G48,G52)</f>
        <v>0</v>
      </c>
      <c r="H53" s="81">
        <f>SUM(H48,H52)</f>
        <v>212.48972570797835</v>
      </c>
      <c r="I53" s="81">
        <f>SUM(I48,I52)</f>
        <v>0</v>
      </c>
      <c r="J53" s="81">
        <f>SUM(J48,J52)</f>
        <v>212.48972570797835</v>
      </c>
      <c r="K53" s="37"/>
      <c r="L53" s="40" t="str">
        <f t="shared" si="9"/>
        <v>--</v>
      </c>
      <c r="M53" s="40">
        <f t="shared" si="9"/>
        <v>0.57684969213305926</v>
      </c>
      <c r="N53" s="40" t="str">
        <f t="shared" si="9"/>
        <v>--</v>
      </c>
      <c r="O53" s="41">
        <f t="shared" si="9"/>
        <v>0.57684969213305926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115.07159059708381</v>
      </c>
      <c r="C55" s="65">
        <f>C42</f>
        <v>737.72785001587795</v>
      </c>
      <c r="D55" s="65">
        <f>D42</f>
        <v>39.888428739602737</v>
      </c>
      <c r="E55" s="65">
        <f>E42</f>
        <v>892.68786935256458</v>
      </c>
      <c r="F55" s="42"/>
      <c r="G55" s="51">
        <f>G42+G53</f>
        <v>31.823866588309208</v>
      </c>
      <c r="H55" s="51">
        <f>H42+H53</f>
        <v>809.21511289578973</v>
      </c>
      <c r="I55" s="51">
        <f>I42+I53</f>
        <v>151.66981465935214</v>
      </c>
      <c r="J55" s="51">
        <f>J42+J53</f>
        <v>992.7087941434512</v>
      </c>
      <c r="K55" s="19"/>
      <c r="L55" s="22">
        <f>IF(B55&lt;&gt;0,G55/B55,"--")</f>
        <v>0.27655711043170111</v>
      </c>
      <c r="M55" s="22">
        <f>IF(C55&lt;&gt;0,H55/C55,"--")</f>
        <v>1.0969019440954726</v>
      </c>
      <c r="N55" s="22">
        <f>IF(D55&lt;&gt;0,I55/D55,"--")</f>
        <v>3.8023511943645105</v>
      </c>
      <c r="O55" s="22">
        <f>IF(E55&lt;&gt;0,J55/E55,"--")</f>
        <v>1.112044677904527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5.5511151231257827E-17</v>
      </c>
      <c r="M57" s="61">
        <v>0</v>
      </c>
      <c r="N57" s="61">
        <v>0</v>
      </c>
      <c r="Q57">
        <v>117</v>
      </c>
      <c r="U57">
        <f>$U$8</f>
        <v>3</v>
      </c>
      <c r="V57">
        <f>$V$8</f>
        <v>25</v>
      </c>
      <c r="W57">
        <f>$W$8</f>
        <v>47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3</v>
      </c>
      <c r="V58">
        <f>$V$8</f>
        <v>25</v>
      </c>
      <c r="W58">
        <f>$W$8</f>
        <v>47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5.5511151231257827E-17</v>
      </c>
      <c r="M59" s="61">
        <v>-2.2204460492503131E-16</v>
      </c>
      <c r="N59" s="61">
        <v>0</v>
      </c>
      <c r="Q59">
        <v>47</v>
      </c>
      <c r="S59">
        <v>31</v>
      </c>
      <c r="U59">
        <f>$U$8</f>
        <v>3</v>
      </c>
      <c r="V59">
        <f>$V$8</f>
        <v>25</v>
      </c>
      <c r="W59">
        <f>$W$8</f>
        <v>47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4.13 - Cost of Returned-to-Sender UAA Mail -- Periodicals, Presorted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13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0.3726342316661736</v>
      </c>
      <c r="C8" s="19">
        <v>0</v>
      </c>
      <c r="D8" s="19">
        <v>0</v>
      </c>
      <c r="E8" s="19">
        <f t="shared" ref="E8:E13" si="0">SUM(B8:D8)</f>
        <v>0.3726342316661736</v>
      </c>
      <c r="G8" s="51">
        <v>3.7109943104367257E-2</v>
      </c>
      <c r="H8" s="51">
        <v>0</v>
      </c>
      <c r="I8" s="51">
        <v>0</v>
      </c>
      <c r="J8" s="21">
        <f t="shared" ref="J8:J13" si="1">SUM(G8:I8)</f>
        <v>3.7109943104367257E-2</v>
      </c>
      <c r="L8" s="22">
        <f t="shared" ref="L8:O14" si="2">IF(B8&lt;&gt;0,G8/B8,"--")</f>
        <v>9.9588121409125943E-2</v>
      </c>
      <c r="M8" s="22" t="str">
        <f t="shared" si="2"/>
        <v>--</v>
      </c>
      <c r="N8" s="22" t="str">
        <f t="shared" si="2"/>
        <v>--</v>
      </c>
      <c r="O8" s="23">
        <f t="shared" si="2"/>
        <v>9.9588121409125943E-2</v>
      </c>
      <c r="Q8">
        <v>38</v>
      </c>
      <c r="U8" s="24">
        <f>VLOOKUP($Y$6,RMap,4,FALSE)</f>
        <v>3</v>
      </c>
      <c r="V8" s="25">
        <f>VLOOKUP($Y$6,RMap,5,FALSE)</f>
        <v>25</v>
      </c>
      <c r="W8" s="26">
        <f>VLOOKUP($Y$6,RMap,6,FALSE)</f>
        <v>47</v>
      </c>
    </row>
    <row r="9" spans="1:25" ht="12.75" customHeight="1" x14ac:dyDescent="0.25">
      <c r="A9" s="27" t="s">
        <v>24</v>
      </c>
      <c r="B9" s="19">
        <v>0.3726342316661736</v>
      </c>
      <c r="C9" s="19">
        <v>0</v>
      </c>
      <c r="D9" s="19">
        <v>0</v>
      </c>
      <c r="E9" s="19">
        <f t="shared" si="0"/>
        <v>0.3726342316661736</v>
      </c>
      <c r="G9" s="51">
        <v>2.8571446367023834E-3</v>
      </c>
      <c r="H9" s="51">
        <v>0</v>
      </c>
      <c r="I9" s="51">
        <v>0</v>
      </c>
      <c r="J9" s="21">
        <f t="shared" si="1"/>
        <v>2.8571446367023834E-3</v>
      </c>
      <c r="L9" s="22">
        <f t="shared" si="2"/>
        <v>7.6674239613658789E-3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7.6674239613658789E-3</v>
      </c>
      <c r="Q9">
        <v>39</v>
      </c>
      <c r="U9">
        <f>$U$8</f>
        <v>3</v>
      </c>
      <c r="V9">
        <f>$V$8</f>
        <v>25</v>
      </c>
      <c r="W9">
        <f>$W$8</f>
        <v>47</v>
      </c>
    </row>
    <row r="10" spans="1:25" ht="12.75" customHeight="1" x14ac:dyDescent="0.25">
      <c r="A10" s="18" t="s">
        <v>25</v>
      </c>
      <c r="B10" s="19">
        <v>7.4526846333234653</v>
      </c>
      <c r="C10" s="19">
        <v>0</v>
      </c>
      <c r="D10" s="19">
        <v>0</v>
      </c>
      <c r="E10" s="19">
        <f t="shared" si="0"/>
        <v>7.4526846333234653</v>
      </c>
      <c r="G10" s="51">
        <v>0.48372805435610017</v>
      </c>
      <c r="H10" s="51">
        <v>0</v>
      </c>
      <c r="I10" s="51">
        <v>0</v>
      </c>
      <c r="J10" s="21">
        <f t="shared" si="1"/>
        <v>0.48372805435610017</v>
      </c>
      <c r="L10" s="22">
        <f t="shared" si="2"/>
        <v>6.4906550881435252E-2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6.4906550881435252E-2</v>
      </c>
      <c r="Q10">
        <v>40</v>
      </c>
      <c r="S10">
        <v>10</v>
      </c>
      <c r="U10">
        <f>$U$8</f>
        <v>3</v>
      </c>
      <c r="V10">
        <f>$V$8</f>
        <v>25</v>
      </c>
      <c r="W10">
        <f>$W$8</f>
        <v>47</v>
      </c>
    </row>
    <row r="11" spans="1:25" ht="12.75" customHeight="1" x14ac:dyDescent="0.25">
      <c r="A11" s="18" t="s">
        <v>26</v>
      </c>
      <c r="B11" s="19">
        <v>2.77183973224883</v>
      </c>
      <c r="C11" s="19">
        <v>0</v>
      </c>
      <c r="D11" s="19">
        <v>0</v>
      </c>
      <c r="E11" s="19">
        <f t="shared" si="0"/>
        <v>2.77183973224883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41</v>
      </c>
      <c r="S11">
        <v>10</v>
      </c>
      <c r="U11">
        <f>$U$8</f>
        <v>3</v>
      </c>
      <c r="V11">
        <f>$V$8</f>
        <v>25</v>
      </c>
      <c r="W11">
        <f>$W$8</f>
        <v>47</v>
      </c>
    </row>
    <row r="12" spans="1:25" ht="12.75" customHeight="1" x14ac:dyDescent="0.25">
      <c r="A12" s="27" t="s">
        <v>92</v>
      </c>
      <c r="B12" s="19">
        <v>4.3082106694084619</v>
      </c>
      <c r="C12" s="19">
        <v>0</v>
      </c>
      <c r="D12" s="19">
        <v>0</v>
      </c>
      <c r="E12" s="19">
        <f t="shared" si="0"/>
        <v>4.3082106694084619</v>
      </c>
      <c r="G12" s="51">
        <v>0.45492748953487649</v>
      </c>
      <c r="H12" s="51">
        <v>0</v>
      </c>
      <c r="I12" s="51">
        <v>0</v>
      </c>
      <c r="J12" s="21">
        <f t="shared" si="1"/>
        <v>0.45492748953487649</v>
      </c>
      <c r="L12" s="22">
        <f t="shared" si="2"/>
        <v>0.10559546049249728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0.10559546049249728</v>
      </c>
      <c r="Q12">
        <v>42</v>
      </c>
      <c r="R12">
        <v>43</v>
      </c>
      <c r="S12">
        <v>10</v>
      </c>
      <c r="U12">
        <f>$U$8</f>
        <v>3</v>
      </c>
      <c r="V12">
        <f>$V$8</f>
        <v>25</v>
      </c>
      <c r="W12">
        <f>$W$8</f>
        <v>47</v>
      </c>
    </row>
    <row r="13" spans="1:25" ht="12.75" customHeight="1" x14ac:dyDescent="0.25">
      <c r="A13" s="27" t="s">
        <v>104</v>
      </c>
      <c r="B13" s="19">
        <v>0.37263423166617327</v>
      </c>
      <c r="C13" s="19">
        <v>0</v>
      </c>
      <c r="D13" s="19">
        <v>0</v>
      </c>
      <c r="E13" s="19">
        <f t="shared" si="0"/>
        <v>0.37263423166617327</v>
      </c>
      <c r="G13" s="51">
        <v>0.11689185682752185</v>
      </c>
      <c r="H13" s="51">
        <v>0</v>
      </c>
      <c r="I13" s="51">
        <v>0</v>
      </c>
      <c r="J13" s="21">
        <f t="shared" si="1"/>
        <v>0.11689185682752185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  <c r="Q13">
        <v>45</v>
      </c>
      <c r="S13">
        <v>10</v>
      </c>
      <c r="U13">
        <f>$U$8</f>
        <v>3</v>
      </c>
      <c r="V13">
        <f>$V$8</f>
        <v>25</v>
      </c>
      <c r="W13">
        <f>$W$8</f>
        <v>47</v>
      </c>
    </row>
    <row r="14" spans="1:25" ht="12.75" customHeight="1" x14ac:dyDescent="0.25">
      <c r="A14" s="18" t="s">
        <v>17</v>
      </c>
      <c r="B14" s="19">
        <f>B10</f>
        <v>7.4526846333234653</v>
      </c>
      <c r="C14" s="19">
        <f>C10</f>
        <v>0</v>
      </c>
      <c r="D14" s="19">
        <f>D10</f>
        <v>0</v>
      </c>
      <c r="E14" s="19">
        <f>E10</f>
        <v>7.4526846333234653</v>
      </c>
      <c r="G14" s="21">
        <f>SUM(G8:G13)</f>
        <v>1.0955144884595682</v>
      </c>
      <c r="H14" s="21">
        <f>SUM(H8:H13)</f>
        <v>0</v>
      </c>
      <c r="I14" s="21">
        <f>SUM(I8:I13)</f>
        <v>0</v>
      </c>
      <c r="J14" s="21">
        <f>SUM(J8:J13)</f>
        <v>1.0955144884595682</v>
      </c>
      <c r="L14" s="22">
        <f t="shared" si="2"/>
        <v>0.14699595412385405</v>
      </c>
      <c r="M14" s="22" t="str">
        <f t="shared" si="2"/>
        <v>--</v>
      </c>
      <c r="N14" s="22" t="str">
        <f t="shared" si="2"/>
        <v>--</v>
      </c>
      <c r="O14" s="23">
        <f t="shared" si="2"/>
        <v>0.14699595412385405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0</v>
      </c>
      <c r="C17" s="19">
        <v>0</v>
      </c>
      <c r="D17" s="19">
        <v>0</v>
      </c>
      <c r="E17" s="19">
        <f t="shared" ref="E17:E22" si="3">SUM(B17:D17)</f>
        <v>0</v>
      </c>
      <c r="G17" s="51">
        <v>0</v>
      </c>
      <c r="H17" s="51">
        <v>0</v>
      </c>
      <c r="I17" s="51">
        <v>0</v>
      </c>
      <c r="J17" s="21">
        <f t="shared" ref="J17:J22" si="4">SUM(G17:I17)</f>
        <v>0</v>
      </c>
      <c r="L17" s="22" t="str">
        <f t="shared" ref="L17:O23" si="5">IF(B17&lt;&gt;0,G17/B17,"--")</f>
        <v>--</v>
      </c>
      <c r="M17" s="22" t="str">
        <f t="shared" si="5"/>
        <v>--</v>
      </c>
      <c r="N17" s="22" t="str">
        <f t="shared" si="5"/>
        <v>--</v>
      </c>
      <c r="O17" s="23" t="str">
        <f t="shared" si="5"/>
        <v>--</v>
      </c>
      <c r="Q17">
        <v>48</v>
      </c>
      <c r="R17">
        <v>65</v>
      </c>
      <c r="U17">
        <f t="shared" ref="U17:U22" si="6">$U$8</f>
        <v>3</v>
      </c>
      <c r="V17">
        <f t="shared" ref="V17:V22" si="7">$V$8</f>
        <v>25</v>
      </c>
      <c r="W17">
        <f t="shared" ref="W17:W22" si="8">$W$8</f>
        <v>47</v>
      </c>
    </row>
    <row r="18" spans="1:30" ht="12.75" customHeight="1" x14ac:dyDescent="0.25">
      <c r="A18" s="27" t="s">
        <v>24</v>
      </c>
      <c r="B18" s="19">
        <v>0</v>
      </c>
      <c r="C18" s="19">
        <v>0</v>
      </c>
      <c r="D18" s="19">
        <v>0</v>
      </c>
      <c r="E18" s="19">
        <f t="shared" si="3"/>
        <v>0</v>
      </c>
      <c r="G18" s="51">
        <v>0</v>
      </c>
      <c r="H18" s="51">
        <v>0</v>
      </c>
      <c r="I18" s="51">
        <v>0</v>
      </c>
      <c r="J18" s="21">
        <f t="shared" si="4"/>
        <v>0</v>
      </c>
      <c r="L18" s="22" t="str">
        <f t="shared" si="5"/>
        <v>--</v>
      </c>
      <c r="M18" s="22" t="str">
        <f t="shared" si="5"/>
        <v>--</v>
      </c>
      <c r="N18" s="22" t="str">
        <f t="shared" si="5"/>
        <v>--</v>
      </c>
      <c r="O18" s="23" t="str">
        <f t="shared" si="5"/>
        <v>--</v>
      </c>
      <c r="Q18">
        <v>49</v>
      </c>
      <c r="R18">
        <v>66</v>
      </c>
      <c r="U18">
        <f t="shared" si="6"/>
        <v>3</v>
      </c>
      <c r="V18">
        <f t="shared" si="7"/>
        <v>25</v>
      </c>
      <c r="W18">
        <f t="shared" si="8"/>
        <v>47</v>
      </c>
    </row>
    <row r="19" spans="1:30" ht="12.75" customHeight="1" x14ac:dyDescent="0.25">
      <c r="A19" s="18" t="s">
        <v>25</v>
      </c>
      <c r="B19" s="19">
        <v>0</v>
      </c>
      <c r="C19" s="19">
        <v>0</v>
      </c>
      <c r="D19" s="19">
        <v>0</v>
      </c>
      <c r="E19" s="19">
        <f t="shared" si="3"/>
        <v>0</v>
      </c>
      <c r="G19" s="51">
        <v>0</v>
      </c>
      <c r="H19" s="51">
        <v>0</v>
      </c>
      <c r="I19" s="51">
        <v>0</v>
      </c>
      <c r="J19" s="21">
        <f t="shared" si="4"/>
        <v>0</v>
      </c>
      <c r="L19" s="22" t="str">
        <f t="shared" si="5"/>
        <v>--</v>
      </c>
      <c r="M19" s="22" t="str">
        <f t="shared" si="5"/>
        <v>--</v>
      </c>
      <c r="N19" s="22" t="str">
        <f t="shared" si="5"/>
        <v>--</v>
      </c>
      <c r="O19" s="23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3</v>
      </c>
      <c r="V19">
        <f t="shared" si="7"/>
        <v>25</v>
      </c>
      <c r="W19">
        <f t="shared" si="8"/>
        <v>47</v>
      </c>
    </row>
    <row r="20" spans="1:30" ht="12.75" customHeight="1" x14ac:dyDescent="0.25">
      <c r="A20" s="18" t="s">
        <v>26</v>
      </c>
      <c r="B20" s="19">
        <v>0</v>
      </c>
      <c r="C20" s="19">
        <v>0</v>
      </c>
      <c r="D20" s="19">
        <v>0</v>
      </c>
      <c r="E20" s="19">
        <f t="shared" si="3"/>
        <v>0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 t="str">
        <f t="shared" si="5"/>
        <v>--</v>
      </c>
      <c r="M20" s="22" t="str">
        <f t="shared" si="5"/>
        <v>--</v>
      </c>
      <c r="N20" s="22" t="str">
        <f t="shared" si="5"/>
        <v>--</v>
      </c>
      <c r="O20" s="23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3</v>
      </c>
      <c r="V20">
        <f t="shared" si="7"/>
        <v>25</v>
      </c>
      <c r="W20">
        <f t="shared" si="8"/>
        <v>47</v>
      </c>
    </row>
    <row r="21" spans="1:30" ht="12.75" customHeight="1" x14ac:dyDescent="0.25">
      <c r="A21" s="27" t="s">
        <v>92</v>
      </c>
      <c r="B21" s="19">
        <v>0</v>
      </c>
      <c r="C21" s="19">
        <v>0</v>
      </c>
      <c r="D21" s="19">
        <v>0</v>
      </c>
      <c r="E21" s="19">
        <f t="shared" si="3"/>
        <v>0</v>
      </c>
      <c r="G21" s="51">
        <v>0</v>
      </c>
      <c r="H21" s="51">
        <v>0</v>
      </c>
      <c r="I21" s="51">
        <v>0</v>
      </c>
      <c r="J21" s="21">
        <f t="shared" si="4"/>
        <v>0</v>
      </c>
      <c r="L21" s="22" t="str">
        <f t="shared" si="5"/>
        <v>--</v>
      </c>
      <c r="M21" s="22" t="str">
        <f t="shared" si="5"/>
        <v>--</v>
      </c>
      <c r="N21" s="22" t="str">
        <f t="shared" si="5"/>
        <v>--</v>
      </c>
      <c r="O21" s="23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3</v>
      </c>
      <c r="V21">
        <f t="shared" si="7"/>
        <v>25</v>
      </c>
      <c r="W21">
        <f t="shared" si="8"/>
        <v>47</v>
      </c>
    </row>
    <row r="22" spans="1:30" ht="12.75" customHeight="1" x14ac:dyDescent="0.25">
      <c r="A22" s="27" t="s">
        <v>104</v>
      </c>
      <c r="B22" s="19">
        <v>0</v>
      </c>
      <c r="C22" s="19">
        <v>0</v>
      </c>
      <c r="D22" s="19">
        <v>0</v>
      </c>
      <c r="E22" s="19">
        <f t="shared" si="3"/>
        <v>0</v>
      </c>
      <c r="G22" s="51">
        <v>0</v>
      </c>
      <c r="H22" s="51">
        <v>0</v>
      </c>
      <c r="I22" s="51">
        <v>0</v>
      </c>
      <c r="J22" s="21">
        <f t="shared" si="4"/>
        <v>0</v>
      </c>
      <c r="L22" s="22" t="str">
        <f t="shared" si="5"/>
        <v>--</v>
      </c>
      <c r="M22" s="22" t="str">
        <f t="shared" si="5"/>
        <v>--</v>
      </c>
      <c r="N22" s="22" t="str">
        <f t="shared" si="5"/>
        <v>--</v>
      </c>
      <c r="O22" s="23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3</v>
      </c>
      <c r="V22">
        <f t="shared" si="7"/>
        <v>25</v>
      </c>
      <c r="W22">
        <f t="shared" si="8"/>
        <v>47</v>
      </c>
      <c r="AA22" s="21">
        <v>0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0</v>
      </c>
      <c r="C23" s="19">
        <f>C19</f>
        <v>0</v>
      </c>
      <c r="D23" s="19">
        <f>D19</f>
        <v>0</v>
      </c>
      <c r="E23" s="19">
        <f>E19</f>
        <v>0</v>
      </c>
      <c r="G23" s="21">
        <f>SUM(G17:G22)</f>
        <v>0</v>
      </c>
      <c r="H23" s="21">
        <f>SUM(H17:H22)</f>
        <v>0</v>
      </c>
      <c r="I23" s="21">
        <f>SUM(I17:I22)</f>
        <v>0</v>
      </c>
      <c r="J23" s="21">
        <f>SUM(J17:J22)</f>
        <v>0</v>
      </c>
      <c r="L23" s="22" t="str">
        <f t="shared" si="5"/>
        <v>--</v>
      </c>
      <c r="M23" s="22" t="str">
        <f t="shared" si="5"/>
        <v>--</v>
      </c>
      <c r="N23" s="22" t="str">
        <f t="shared" si="5"/>
        <v>--</v>
      </c>
      <c r="O23" s="23" t="str">
        <f t="shared" si="5"/>
        <v>--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7.4526846333234653</v>
      </c>
      <c r="C26" s="54">
        <f>C14+C23</f>
        <v>0</v>
      </c>
      <c r="D26" s="54">
        <f>D14+D23</f>
        <v>0</v>
      </c>
      <c r="E26" s="19">
        <f>SUM(B26:D26)</f>
        <v>7.4526846333234653</v>
      </c>
      <c r="G26" s="51">
        <v>3.3117608957347455</v>
      </c>
      <c r="H26" s="51">
        <v>0</v>
      </c>
      <c r="I26" s="51">
        <v>0</v>
      </c>
      <c r="J26" s="21">
        <f>SUM(G26:I26)</f>
        <v>3.3117608957347455</v>
      </c>
      <c r="L26" s="22">
        <f t="shared" ref="L26:O28" si="9">IF(B26&lt;&gt;0,G26/B26,"--")</f>
        <v>0.44437153303478671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0.44437153303478671</v>
      </c>
      <c r="Q26">
        <v>75</v>
      </c>
      <c r="U26">
        <f>$U$8</f>
        <v>3</v>
      </c>
      <c r="V26">
        <f>$V$8</f>
        <v>25</v>
      </c>
      <c r="W26">
        <f>$W$8</f>
        <v>47</v>
      </c>
    </row>
    <row r="27" spans="1:30" ht="12.75" customHeight="1" x14ac:dyDescent="0.25">
      <c r="A27" s="27" t="s">
        <v>30</v>
      </c>
      <c r="B27" s="19">
        <v>7.4526846333234653</v>
      </c>
      <c r="C27" s="19">
        <v>0</v>
      </c>
      <c r="D27" s="19">
        <v>0</v>
      </c>
      <c r="E27" s="19">
        <f>SUM(B27:D27)</f>
        <v>7.4526846333234653</v>
      </c>
      <c r="G27" s="51">
        <v>29.697529172774018</v>
      </c>
      <c r="H27" s="51">
        <v>0</v>
      </c>
      <c r="I27" s="51">
        <v>0</v>
      </c>
      <c r="J27" s="21">
        <f>SUM(G27:I27)</f>
        <v>29.697529172774018</v>
      </c>
      <c r="L27" s="22">
        <f t="shared" si="9"/>
        <v>3.9848095866000226</v>
      </c>
      <c r="M27" s="22" t="str">
        <f t="shared" si="9"/>
        <v>--</v>
      </c>
      <c r="N27" s="22" t="str">
        <f t="shared" si="9"/>
        <v>--</v>
      </c>
      <c r="O27" s="23">
        <f t="shared" si="9"/>
        <v>3.9848095866000226</v>
      </c>
      <c r="Q27">
        <v>76</v>
      </c>
      <c r="U27">
        <f>$U$8</f>
        <v>3</v>
      </c>
      <c r="V27">
        <f>$V$8</f>
        <v>25</v>
      </c>
      <c r="W27">
        <f>$W$8</f>
        <v>47</v>
      </c>
    </row>
    <row r="28" spans="1:30" ht="12.75" customHeight="1" x14ac:dyDescent="0.25">
      <c r="A28" s="18" t="s">
        <v>17</v>
      </c>
      <c r="B28" s="19">
        <f>B26</f>
        <v>7.4526846333234653</v>
      </c>
      <c r="C28" s="19">
        <f>C26</f>
        <v>0</v>
      </c>
      <c r="D28" s="19">
        <f>D26</f>
        <v>0</v>
      </c>
      <c r="E28" s="19">
        <f>E26</f>
        <v>7.4526846333234653</v>
      </c>
      <c r="G28" s="21">
        <f>SUM(G26:G27)</f>
        <v>33.009290068508761</v>
      </c>
      <c r="H28" s="21">
        <f>SUM(H26:H27)</f>
        <v>0</v>
      </c>
      <c r="I28" s="21">
        <f>SUM(I26:I27)</f>
        <v>0</v>
      </c>
      <c r="J28" s="21">
        <f>SUM(J26:J27)</f>
        <v>33.009290068508761</v>
      </c>
      <c r="L28" s="22">
        <f t="shared" si="9"/>
        <v>4.4291811196348085</v>
      </c>
      <c r="M28" s="22" t="str">
        <f t="shared" si="9"/>
        <v>--</v>
      </c>
      <c r="N28" s="22" t="str">
        <f t="shared" si="9"/>
        <v>--</v>
      </c>
      <c r="O28" s="23">
        <f t="shared" si="9"/>
        <v>4.4291811196348085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7.4526846333234653</v>
      </c>
      <c r="C30" s="19">
        <f>C28</f>
        <v>0</v>
      </c>
      <c r="D30" s="19">
        <f>D28</f>
        <v>0</v>
      </c>
      <c r="E30" s="19">
        <f>E28</f>
        <v>7.4526846333234653</v>
      </c>
      <c r="G30" s="21">
        <f>SUM(G14,G23,G28)</f>
        <v>34.104804556968332</v>
      </c>
      <c r="H30" s="21">
        <f>SUM(H14,H23,H28)</f>
        <v>0</v>
      </c>
      <c r="I30" s="21">
        <f>SUM(I14,I23,I28)</f>
        <v>0</v>
      </c>
      <c r="J30" s="21">
        <f>SUM(J14,J23,J28)</f>
        <v>34.104804556968332</v>
      </c>
      <c r="L30" s="22">
        <f>IF(B30&lt;&gt;0,G30/B30,"--")</f>
        <v>4.5761770737586636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4.5761770737586636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59.996250619907983</v>
      </c>
      <c r="C34" s="19">
        <v>352.48905574343507</v>
      </c>
      <c r="D34" s="19">
        <v>0</v>
      </c>
      <c r="E34" s="19">
        <f>SUM(B34:D34)</f>
        <v>412.48530636334306</v>
      </c>
      <c r="G34" s="51">
        <v>5.2411313046662578</v>
      </c>
      <c r="H34" s="51">
        <v>32.866629367309983</v>
      </c>
      <c r="I34" s="51">
        <v>0</v>
      </c>
      <c r="J34" s="21">
        <f>SUM(G34:I34)</f>
        <v>38.107760671976237</v>
      </c>
      <c r="L34" s="22">
        <f t="shared" ref="L34:O37" si="10">IF(B34&lt;&gt;0,G34/B34,"--")</f>
        <v>8.7357647361502672E-2</v>
      </c>
      <c r="M34" s="22">
        <f t="shared" si="10"/>
        <v>9.3241559792518774E-2</v>
      </c>
      <c r="N34" s="22" t="str">
        <f t="shared" si="10"/>
        <v>--</v>
      </c>
      <c r="O34" s="23">
        <f t="shared" si="10"/>
        <v>9.2385740980573311E-2</v>
      </c>
      <c r="Q34">
        <v>0</v>
      </c>
      <c r="U34">
        <f>$U$8</f>
        <v>3</v>
      </c>
      <c r="V34">
        <f>$V$8</f>
        <v>25</v>
      </c>
      <c r="W34">
        <f>$W$8</f>
        <v>47</v>
      </c>
    </row>
    <row r="35" spans="1:23" ht="12.75" customHeight="1" x14ac:dyDescent="0.25">
      <c r="A35" s="27" t="s">
        <v>111</v>
      </c>
      <c r="B35" s="19">
        <v>59.996250619907983</v>
      </c>
      <c r="C35" s="19">
        <v>352.48905574343507</v>
      </c>
      <c r="D35" s="19">
        <v>0</v>
      </c>
      <c r="E35" s="19">
        <f>SUM(B35:D35)</f>
        <v>412.48530636334306</v>
      </c>
      <c r="G35" s="51">
        <v>8.9256491005182301</v>
      </c>
      <c r="H35" s="51">
        <v>190.95899112534647</v>
      </c>
      <c r="I35" s="51">
        <v>0</v>
      </c>
      <c r="J35" s="21">
        <f>SUM(G35:I35)</f>
        <v>199.8846402258647</v>
      </c>
      <c r="L35" s="22">
        <f t="shared" si="10"/>
        <v>0.14877011493709105</v>
      </c>
      <c r="M35" s="22">
        <f t="shared" si="10"/>
        <v>0.54174445422878348</v>
      </c>
      <c r="N35" s="22" t="str">
        <f t="shared" si="10"/>
        <v>--</v>
      </c>
      <c r="O35" s="23">
        <f t="shared" si="10"/>
        <v>0.48458608620059235</v>
      </c>
      <c r="Q35">
        <v>3</v>
      </c>
      <c r="U35">
        <f>$U$8</f>
        <v>3</v>
      </c>
      <c r="V35">
        <f>$V$8</f>
        <v>25</v>
      </c>
      <c r="W35">
        <f>$W$8</f>
        <v>47</v>
      </c>
    </row>
    <row r="36" spans="1:23" ht="12.75" customHeight="1" x14ac:dyDescent="0.25">
      <c r="A36" s="18" t="s">
        <v>14</v>
      </c>
      <c r="B36" s="19">
        <v>0</v>
      </c>
      <c r="C36" s="19">
        <v>0.27095497186707107</v>
      </c>
      <c r="D36" s="19">
        <v>0</v>
      </c>
      <c r="E36" s="19">
        <f>SUM(B36:D36)</f>
        <v>0.27095497186707107</v>
      </c>
      <c r="G36" s="51">
        <v>0</v>
      </c>
      <c r="H36" s="51">
        <v>0.12908350272935537</v>
      </c>
      <c r="I36" s="51">
        <v>0</v>
      </c>
      <c r="J36" s="21">
        <f>SUM(G36:I36)</f>
        <v>0.12908350272935537</v>
      </c>
      <c r="L36" s="22" t="str">
        <f t="shared" si="10"/>
        <v>--</v>
      </c>
      <c r="M36" s="22">
        <f t="shared" si="10"/>
        <v>0.4764020451069006</v>
      </c>
      <c r="N36" s="22" t="str">
        <f t="shared" si="10"/>
        <v>--</v>
      </c>
      <c r="O36" s="23">
        <f t="shared" si="10"/>
        <v>0.4764020451069006</v>
      </c>
      <c r="Q36">
        <v>9</v>
      </c>
      <c r="U36">
        <f>$U$8</f>
        <v>3</v>
      </c>
      <c r="V36">
        <f>$V$8</f>
        <v>25</v>
      </c>
      <c r="W36">
        <f>$W$8</f>
        <v>47</v>
      </c>
    </row>
    <row r="37" spans="1:23" ht="12.75" customHeight="1" x14ac:dyDescent="0.25">
      <c r="A37" s="18" t="s">
        <v>17</v>
      </c>
      <c r="B37" s="19">
        <f>B34</f>
        <v>59.996250619907983</v>
      </c>
      <c r="C37" s="19">
        <f>C34</f>
        <v>352.48905574343507</v>
      </c>
      <c r="D37" s="19">
        <f>D34</f>
        <v>0</v>
      </c>
      <c r="E37" s="19">
        <f>E34</f>
        <v>412.48530636334306</v>
      </c>
      <c r="G37" s="21">
        <f>SUM(G34:G36)</f>
        <v>14.166780405184488</v>
      </c>
      <c r="H37" s="21">
        <f>SUM(H34:H36)</f>
        <v>223.95470399538581</v>
      </c>
      <c r="I37" s="21">
        <f>SUM(I34:I36)</f>
        <v>0</v>
      </c>
      <c r="J37" s="21">
        <f>SUM(J34:J36)</f>
        <v>238.12148440057027</v>
      </c>
      <c r="L37" s="22">
        <f t="shared" si="10"/>
        <v>0.23612776229859372</v>
      </c>
      <c r="M37" s="22">
        <f t="shared" si="10"/>
        <v>0.63535221972507117</v>
      </c>
      <c r="N37" s="22" t="str">
        <f t="shared" si="10"/>
        <v>--</v>
      </c>
      <c r="O37" s="23">
        <f t="shared" si="10"/>
        <v>0.57728476803199835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29.372725185587811</v>
      </c>
      <c r="D40" s="19">
        <v>0</v>
      </c>
      <c r="E40" s="19">
        <f>SUM(B40:D40)</f>
        <v>29.372725185587811</v>
      </c>
      <c r="G40" s="51">
        <v>0</v>
      </c>
      <c r="H40" s="51">
        <v>2.1858554033477575</v>
      </c>
      <c r="I40" s="51">
        <v>0</v>
      </c>
      <c r="J40" s="21">
        <f>SUM(G40:I40)</f>
        <v>2.1858554033477575</v>
      </c>
      <c r="L40" s="22" t="str">
        <f t="shared" ref="L40:O43" si="11">IF(B40&lt;&gt;0,G40/B40,"--")</f>
        <v>--</v>
      </c>
      <c r="M40" s="22">
        <f t="shared" si="11"/>
        <v>7.4417861793099185E-2</v>
      </c>
      <c r="N40" s="22" t="str">
        <f t="shared" si="11"/>
        <v>--</v>
      </c>
      <c r="O40" s="23">
        <f t="shared" si="11"/>
        <v>7.4417861793099185E-2</v>
      </c>
      <c r="Q40">
        <v>1</v>
      </c>
      <c r="R40">
        <v>2</v>
      </c>
      <c r="U40">
        <f>$U$8</f>
        <v>3</v>
      </c>
      <c r="V40">
        <f>$V$8</f>
        <v>25</v>
      </c>
      <c r="W40">
        <f>$W$8</f>
        <v>47</v>
      </c>
    </row>
    <row r="41" spans="1:23" ht="12.75" customHeight="1" x14ac:dyDescent="0.25">
      <c r="A41" s="27" t="s">
        <v>97</v>
      </c>
      <c r="B41" s="19">
        <v>0</v>
      </c>
      <c r="C41" s="19">
        <v>29.372725185587804</v>
      </c>
      <c r="D41" s="19">
        <v>0</v>
      </c>
      <c r="E41" s="19">
        <f>SUM(B41:D41)</f>
        <v>29.372725185587804</v>
      </c>
      <c r="G41" s="51">
        <v>0</v>
      </c>
      <c r="H41" s="51">
        <v>9.2139478750404695</v>
      </c>
      <c r="I41" s="51">
        <v>0</v>
      </c>
      <c r="J41" s="21">
        <f>SUM(G41:I41)</f>
        <v>9.2139478750404695</v>
      </c>
      <c r="L41" s="22" t="str">
        <f t="shared" si="11"/>
        <v>--</v>
      </c>
      <c r="M41" s="22">
        <f t="shared" si="11"/>
        <v>0.3136906029938768</v>
      </c>
      <c r="N41" s="22" t="str">
        <f t="shared" si="11"/>
        <v>--</v>
      </c>
      <c r="O41" s="23">
        <f t="shared" si="11"/>
        <v>0.3136906029938768</v>
      </c>
      <c r="Q41">
        <v>5</v>
      </c>
      <c r="R41">
        <v>7</v>
      </c>
      <c r="U41">
        <f>$U$8</f>
        <v>3</v>
      </c>
      <c r="V41">
        <f>$V$8</f>
        <v>25</v>
      </c>
      <c r="W41">
        <f>$W$8</f>
        <v>47</v>
      </c>
    </row>
    <row r="42" spans="1:23" ht="12.75" customHeight="1" x14ac:dyDescent="0.25">
      <c r="A42" s="18" t="s">
        <v>16</v>
      </c>
      <c r="B42" s="19">
        <v>0</v>
      </c>
      <c r="C42" s="19">
        <v>29.372725185587804</v>
      </c>
      <c r="D42" s="19">
        <v>0</v>
      </c>
      <c r="E42" s="19">
        <f>SUM(B42:D42)</f>
        <v>29.372725185587804</v>
      </c>
      <c r="G42" s="51">
        <v>0</v>
      </c>
      <c r="H42" s="51">
        <v>12.189486931691155</v>
      </c>
      <c r="I42" s="51">
        <v>0</v>
      </c>
      <c r="J42" s="21">
        <f>SUM(G42:I42)</f>
        <v>12.189486931691155</v>
      </c>
      <c r="L42" s="22" t="str">
        <f t="shared" si="11"/>
        <v>--</v>
      </c>
      <c r="M42" s="22">
        <f t="shared" si="11"/>
        <v>0.4149933945411412</v>
      </c>
      <c r="N42" s="22" t="str">
        <f t="shared" si="11"/>
        <v>--</v>
      </c>
      <c r="O42" s="23">
        <f t="shared" si="11"/>
        <v>0.4149933945411412</v>
      </c>
      <c r="Q42">
        <v>10</v>
      </c>
      <c r="U42">
        <f>$U$8</f>
        <v>3</v>
      </c>
      <c r="V42">
        <f>$V$8</f>
        <v>25</v>
      </c>
      <c r="W42">
        <f>$W$8</f>
        <v>47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29.372725185587811</v>
      </c>
      <c r="D43" s="19">
        <f>D40</f>
        <v>0</v>
      </c>
      <c r="E43" s="19">
        <f>E40</f>
        <v>29.372725185587811</v>
      </c>
      <c r="G43" s="21">
        <f>SUM(G40:G42)</f>
        <v>0</v>
      </c>
      <c r="H43" s="21">
        <f>SUM(H40:H42)</f>
        <v>23.589290210079383</v>
      </c>
      <c r="I43" s="21">
        <f>SUM(I40:I42)</f>
        <v>0</v>
      </c>
      <c r="J43" s="21">
        <f>SUM(J40:J42)</f>
        <v>23.589290210079383</v>
      </c>
      <c r="L43" s="22" t="str">
        <f t="shared" si="11"/>
        <v>--</v>
      </c>
      <c r="M43" s="22">
        <f t="shared" si="11"/>
        <v>0.80310185932811706</v>
      </c>
      <c r="N43" s="22" t="str">
        <f t="shared" si="11"/>
        <v>--</v>
      </c>
      <c r="O43" s="23">
        <f t="shared" si="11"/>
        <v>0.80310185932811706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59.996250619907983</v>
      </c>
      <c r="C46" s="64">
        <f>C37+C43</f>
        <v>381.86178092902287</v>
      </c>
      <c r="D46" s="64">
        <f>D37+D43</f>
        <v>0</v>
      </c>
      <c r="E46" s="19">
        <f>SUM(B46:D46)</f>
        <v>441.85803154893085</v>
      </c>
      <c r="G46" s="51">
        <v>72.611004588646281</v>
      </c>
      <c r="H46" s="51">
        <v>474.54503592647399</v>
      </c>
      <c r="I46" s="51">
        <v>0</v>
      </c>
      <c r="J46" s="21">
        <f>SUM(G46:I46)</f>
        <v>547.15604051512025</v>
      </c>
      <c r="L46" s="22">
        <f t="shared" ref="L46:O48" si="12">IF(B46&lt;&gt;0,G46/B46,"--")</f>
        <v>1.2102590384965235</v>
      </c>
      <c r="M46" s="22">
        <f t="shared" si="12"/>
        <v>1.2427141432482824</v>
      </c>
      <c r="N46" s="22" t="str">
        <f t="shared" si="12"/>
        <v>--</v>
      </c>
      <c r="O46" s="23">
        <f t="shared" si="12"/>
        <v>1.2383073327807754</v>
      </c>
      <c r="Q46">
        <v>11</v>
      </c>
      <c r="U46">
        <f>$U$8</f>
        <v>3</v>
      </c>
      <c r="V46">
        <f>$V$8</f>
        <v>25</v>
      </c>
      <c r="W46">
        <f>$W$8</f>
        <v>47</v>
      </c>
    </row>
    <row r="47" spans="1:23" ht="12.75" customHeight="1" x14ac:dyDescent="0.25">
      <c r="A47" s="27" t="s">
        <v>30</v>
      </c>
      <c r="B47" s="19">
        <v>0</v>
      </c>
      <c r="C47" s="19">
        <v>29.643680157454867</v>
      </c>
      <c r="D47" s="19">
        <v>0</v>
      </c>
      <c r="E47" s="19">
        <f>SUM(B47:D47)</f>
        <v>29.643680157454867</v>
      </c>
      <c r="G47" s="51">
        <v>0</v>
      </c>
      <c r="H47" s="51">
        <v>118.12442087353107</v>
      </c>
      <c r="I47" s="51">
        <v>0</v>
      </c>
      <c r="J47" s="21">
        <f>SUM(G47:I47)</f>
        <v>118.12442087353107</v>
      </c>
      <c r="L47" s="22" t="str">
        <f t="shared" si="12"/>
        <v>--</v>
      </c>
      <c r="M47" s="22">
        <f t="shared" si="12"/>
        <v>3.9848095866000239</v>
      </c>
      <c r="N47" s="22" t="str">
        <f t="shared" si="12"/>
        <v>--</v>
      </c>
      <c r="O47" s="23">
        <f t="shared" si="12"/>
        <v>3.9848095866000239</v>
      </c>
      <c r="Q47">
        <v>12</v>
      </c>
      <c r="U47">
        <f>$U$8</f>
        <v>3</v>
      </c>
      <c r="V47">
        <f>$V$8</f>
        <v>25</v>
      </c>
      <c r="W47">
        <f>$W$8</f>
        <v>47</v>
      </c>
    </row>
    <row r="48" spans="1:23" ht="12.75" customHeight="1" x14ac:dyDescent="0.25">
      <c r="A48" s="18" t="s">
        <v>17</v>
      </c>
      <c r="B48" s="19">
        <f>B46</f>
        <v>59.996250619907983</v>
      </c>
      <c r="C48" s="19">
        <f>C46</f>
        <v>381.86178092902287</v>
      </c>
      <c r="D48" s="19">
        <f>D46</f>
        <v>0</v>
      </c>
      <c r="E48" s="19">
        <f>E46</f>
        <v>441.85803154893085</v>
      </c>
      <c r="G48" s="21">
        <f>SUM(G46:G47)</f>
        <v>72.611004588646281</v>
      </c>
      <c r="H48" s="21">
        <f>SUM(H46:H47)</f>
        <v>592.66945680000504</v>
      </c>
      <c r="I48" s="21">
        <f>SUM(I46:I47)</f>
        <v>0</v>
      </c>
      <c r="J48" s="21">
        <f>SUM(J46:J47)</f>
        <v>665.28046138865136</v>
      </c>
      <c r="L48" s="22">
        <f t="shared" si="12"/>
        <v>1.2102590384965235</v>
      </c>
      <c r="M48" s="22">
        <f t="shared" si="12"/>
        <v>1.552052303737004</v>
      </c>
      <c r="N48" s="22" t="str">
        <f t="shared" si="12"/>
        <v>--</v>
      </c>
      <c r="O48" s="23">
        <f t="shared" si="12"/>
        <v>1.5056430208058331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59.996250619907983</v>
      </c>
      <c r="C50" s="28">
        <f>C48</f>
        <v>381.86178092902287</v>
      </c>
      <c r="D50" s="28">
        <f>D48</f>
        <v>0</v>
      </c>
      <c r="E50" s="28">
        <f>E48</f>
        <v>441.85803154893085</v>
      </c>
      <c r="F50" s="29"/>
      <c r="G50" s="30">
        <f>SUM(G37,G43,G48)</f>
        <v>86.777784993830764</v>
      </c>
      <c r="H50" s="30">
        <f>SUM(H37,H43,H48)</f>
        <v>840.21345100547023</v>
      </c>
      <c r="I50" s="30">
        <f>SUM(I37,I43,I48)</f>
        <v>0</v>
      </c>
      <c r="J50" s="30">
        <f>SUM(J37,J43,J48)</f>
        <v>926.99123599930101</v>
      </c>
      <c r="K50" s="29"/>
      <c r="L50" s="31">
        <f t="shared" ref="L50:O51" si="13">IF(B50&lt;&gt;0,G50/B50,"--")</f>
        <v>1.4463868007951171</v>
      </c>
      <c r="M50" s="31">
        <f t="shared" si="13"/>
        <v>2.200307789277403</v>
      </c>
      <c r="N50" s="31" t="str">
        <f t="shared" si="13"/>
        <v>--</v>
      </c>
      <c r="O50" s="32">
        <f t="shared" si="13"/>
        <v>2.0979390886021432</v>
      </c>
    </row>
    <row r="51" spans="1:23" ht="12.75" customHeight="1" thickBot="1" x14ac:dyDescent="0.35">
      <c r="A51" s="33" t="s">
        <v>17</v>
      </c>
      <c r="B51" s="37">
        <f>SUM(B30,B50)</f>
        <v>67.448935253231454</v>
      </c>
      <c r="C51" s="37">
        <f>SUM(C30,C50)</f>
        <v>381.86178092902287</v>
      </c>
      <c r="D51" s="37">
        <f>SUM(D30,D50)</f>
        <v>0</v>
      </c>
      <c r="E51" s="37">
        <f>SUM(E30,E50)</f>
        <v>449.31071618225434</v>
      </c>
      <c r="F51" s="84"/>
      <c r="G51" s="39">
        <f>SUM(G30,G50)</f>
        <v>120.8825895507991</v>
      </c>
      <c r="H51" s="39">
        <f>SUM(H30,H50)</f>
        <v>840.21345100547023</v>
      </c>
      <c r="I51" s="39">
        <f>SUM(I30,I50)</f>
        <v>0</v>
      </c>
      <c r="J51" s="39">
        <f>SUM(J30,J50)</f>
        <v>961.09604055626937</v>
      </c>
      <c r="K51" s="84"/>
      <c r="L51" s="40">
        <f t="shared" si="13"/>
        <v>1.7922090111127091</v>
      </c>
      <c r="M51" s="40">
        <f t="shared" si="13"/>
        <v>2.200307789277403</v>
      </c>
      <c r="N51" s="40" t="str">
        <f t="shared" si="13"/>
        <v>--</v>
      </c>
      <c r="O51" s="41">
        <f t="shared" si="13"/>
        <v>2.1390454443699913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ht="12.75" customHeight="1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3</v>
      </c>
      <c r="V55">
        <f>$V$8</f>
        <v>25</v>
      </c>
      <c r="W55">
        <f>$W$8</f>
        <v>47</v>
      </c>
    </row>
    <row r="56" spans="1:23" ht="12.75" customHeight="1" x14ac:dyDescent="0.25">
      <c r="A56" s="18" t="s">
        <v>220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3</v>
      </c>
      <c r="V56">
        <f>$V$8</f>
        <v>25</v>
      </c>
      <c r="W56">
        <f>$W$8</f>
        <v>47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3</v>
      </c>
      <c r="V59">
        <f>$V$8</f>
        <v>25</v>
      </c>
      <c r="W59">
        <f>$W$8</f>
        <v>47</v>
      </c>
    </row>
    <row r="60" spans="1:23" x14ac:dyDescent="0.25">
      <c r="A60" s="18" t="s">
        <v>220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3</v>
      </c>
      <c r="V60">
        <f>$V$8</f>
        <v>25</v>
      </c>
      <c r="W60">
        <f>$W$8</f>
        <v>47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67.448935253231454</v>
      </c>
      <c r="C64" s="19">
        <f>C51</f>
        <v>381.86178092902287</v>
      </c>
      <c r="D64" s="19">
        <f>D51</f>
        <v>0</v>
      </c>
      <c r="E64" s="19">
        <f>E51</f>
        <v>449.31071618225434</v>
      </c>
      <c r="G64" s="21">
        <f>SUM(G51,G62)</f>
        <v>120.8825895507991</v>
      </c>
      <c r="H64" s="21">
        <f>SUM(H51,H62)</f>
        <v>840.21345100547023</v>
      </c>
      <c r="I64" s="21">
        <f>SUM(I51,I62)</f>
        <v>0</v>
      </c>
      <c r="J64" s="21">
        <f>SUM(J51,J62)</f>
        <v>961.09604055626937</v>
      </c>
      <c r="L64" s="22">
        <f>IF(B64&lt;&gt;0,G64/B64,"--")</f>
        <v>1.7922090111127091</v>
      </c>
      <c r="M64" s="22">
        <f>IF(C64&lt;&gt;0,H64/C64,"--")</f>
        <v>2.200307789277403</v>
      </c>
      <c r="N64" s="22" t="str">
        <f>IF(D64&lt;&gt;0,I64/D64,"--")</f>
        <v>--</v>
      </c>
      <c r="O64" s="22">
        <f>IF(E64&lt;&gt;0,J64/E64,"--")</f>
        <v>2.1390454443699913</v>
      </c>
    </row>
    <row r="65" spans="1:23" hidden="1" x14ac:dyDescent="0.25"/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3</v>
      </c>
      <c r="V66">
        <f>$V$8</f>
        <v>25</v>
      </c>
      <c r="W66">
        <f>$W$8</f>
        <v>47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4.4408920985006262E-16</v>
      </c>
      <c r="N67" s="70">
        <v>0</v>
      </c>
      <c r="Q67">
        <v>134</v>
      </c>
      <c r="U67">
        <f>$U$8</f>
        <v>3</v>
      </c>
      <c r="V67">
        <f>$V$8</f>
        <v>25</v>
      </c>
      <c r="W67">
        <f>$W$8</f>
        <v>47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4.4408920985006262E-16</v>
      </c>
      <c r="N68" s="70">
        <v>0</v>
      </c>
      <c r="Q68">
        <v>84</v>
      </c>
      <c r="R68">
        <v>19</v>
      </c>
      <c r="U68">
        <f>$U$8</f>
        <v>3</v>
      </c>
      <c r="V68">
        <f>$V$8</f>
        <v>25</v>
      </c>
      <c r="W68">
        <f>$W$8</f>
        <v>47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4.14 - Cost of Wasted UAA Mail -- Periodicals, Presorted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14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130.45473650538793</v>
      </c>
      <c r="C8" s="19">
        <v>0</v>
      </c>
      <c r="D8" s="19">
        <v>0</v>
      </c>
      <c r="E8" s="19">
        <f t="shared" ref="E8:E13" si="0">SUM(B8:D8)</f>
        <v>130.45473650538793</v>
      </c>
      <c r="G8" s="51">
        <v>12.991742137494105</v>
      </c>
      <c r="H8" s="51">
        <v>0</v>
      </c>
      <c r="I8" s="51">
        <v>0</v>
      </c>
      <c r="J8" s="51">
        <f t="shared" ref="J8:J13" si="1">SUM(G8:I8)</f>
        <v>12.991742137494105</v>
      </c>
      <c r="L8" s="22">
        <f t="shared" ref="L8:O14" si="2">IF(B8&lt;&gt;0,G8/B8,"--")</f>
        <v>9.9588121409125929E-2</v>
      </c>
      <c r="M8" s="22" t="str">
        <f t="shared" si="2"/>
        <v>--</v>
      </c>
      <c r="N8" s="22" t="str">
        <f t="shared" si="2"/>
        <v>--</v>
      </c>
      <c r="O8" s="23">
        <f t="shared" si="2"/>
        <v>9.9588121409125929E-2</v>
      </c>
      <c r="Q8">
        <v>32</v>
      </c>
      <c r="U8" s="24">
        <f>VLOOKUP($Y$6,WMap,3,FALSE)</f>
        <v>3</v>
      </c>
      <c r="V8" s="25">
        <f>VLOOKUP($Y$6,WMap,4,FALSE)</f>
        <v>25</v>
      </c>
      <c r="W8" s="26">
        <f>VLOOKUP($Y$6,WMap,5,FALSE)</f>
        <v>47</v>
      </c>
    </row>
    <row r="9" spans="1:25" ht="12.75" customHeight="1" x14ac:dyDescent="0.25">
      <c r="A9" s="27" t="s">
        <v>24</v>
      </c>
      <c r="B9" s="19">
        <v>130.45473650538793</v>
      </c>
      <c r="C9" s="19">
        <v>0</v>
      </c>
      <c r="D9" s="19">
        <v>0</v>
      </c>
      <c r="E9" s="19">
        <f t="shared" si="0"/>
        <v>130.45473650538793</v>
      </c>
      <c r="G9" s="51">
        <v>1.0002517725550832</v>
      </c>
      <c r="H9" s="51">
        <v>0</v>
      </c>
      <c r="I9" s="51">
        <v>0</v>
      </c>
      <c r="J9" s="51">
        <f t="shared" si="1"/>
        <v>1.0002517725550832</v>
      </c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  <c r="Q9">
        <v>33</v>
      </c>
      <c r="U9">
        <f>$U$8</f>
        <v>3</v>
      </c>
      <c r="V9">
        <f>$V$8</f>
        <v>25</v>
      </c>
      <c r="W9">
        <f>$W$8</f>
        <v>47</v>
      </c>
    </row>
    <row r="10" spans="1:25" ht="12.75" customHeight="1" x14ac:dyDescent="0.25">
      <c r="A10" s="18" t="s">
        <v>25</v>
      </c>
      <c r="B10" s="19">
        <v>2609.0947301077558</v>
      </c>
      <c r="C10" s="19">
        <v>0</v>
      </c>
      <c r="D10" s="19">
        <v>0</v>
      </c>
      <c r="E10" s="19">
        <f t="shared" si="0"/>
        <v>2609.0947301077558</v>
      </c>
      <c r="G10" s="51">
        <v>169.34733985422366</v>
      </c>
      <c r="H10" s="51">
        <v>0</v>
      </c>
      <c r="I10" s="51">
        <v>0</v>
      </c>
      <c r="J10" s="51">
        <f t="shared" si="1"/>
        <v>169.34733985422366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34</v>
      </c>
      <c r="S10">
        <v>10</v>
      </c>
      <c r="U10">
        <f>$U$8</f>
        <v>3</v>
      </c>
      <c r="V10">
        <f>$V$8</f>
        <v>25</v>
      </c>
      <c r="W10">
        <f>$W$8</f>
        <v>47</v>
      </c>
    </row>
    <row r="11" spans="1:25" ht="12.75" customHeight="1" x14ac:dyDescent="0.25">
      <c r="A11" s="18" t="s">
        <v>26</v>
      </c>
      <c r="B11" s="19">
        <v>970.3875574953272</v>
      </c>
      <c r="C11" s="19">
        <v>0</v>
      </c>
      <c r="D11" s="19">
        <v>0</v>
      </c>
      <c r="E11" s="19">
        <f t="shared" si="0"/>
        <v>970.3875574953272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35</v>
      </c>
      <c r="S11">
        <v>10</v>
      </c>
      <c r="U11">
        <f>$U$8</f>
        <v>3</v>
      </c>
      <c r="V11">
        <f>$V$8</f>
        <v>25</v>
      </c>
      <c r="W11">
        <f>$W$8</f>
        <v>47</v>
      </c>
    </row>
    <row r="12" spans="1:25" ht="12.75" customHeight="1" x14ac:dyDescent="0.25">
      <c r="A12" s="27" t="s">
        <v>92</v>
      </c>
      <c r="B12" s="19">
        <v>1508.2524361070409</v>
      </c>
      <c r="C12" s="19">
        <v>0</v>
      </c>
      <c r="D12" s="19">
        <v>0</v>
      </c>
      <c r="E12" s="19">
        <f t="shared" si="0"/>
        <v>1508.2524361070409</v>
      </c>
      <c r="G12" s="51">
        <v>159.26461052965382</v>
      </c>
      <c r="H12" s="51">
        <v>0</v>
      </c>
      <c r="I12" s="51">
        <v>0</v>
      </c>
      <c r="J12" s="51">
        <f t="shared" si="1"/>
        <v>159.26461052965382</v>
      </c>
      <c r="L12" s="22">
        <f t="shared" si="2"/>
        <v>0.10559546049249728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0.10559546049249728</v>
      </c>
      <c r="Q12">
        <v>36</v>
      </c>
      <c r="R12">
        <v>37</v>
      </c>
      <c r="S12">
        <v>10</v>
      </c>
      <c r="U12">
        <f>$U$8</f>
        <v>3</v>
      </c>
      <c r="V12">
        <f>$V$8</f>
        <v>25</v>
      </c>
      <c r="W12">
        <f>$W$8</f>
        <v>47</v>
      </c>
    </row>
    <row r="13" spans="1:25" ht="12.75" customHeight="1" x14ac:dyDescent="0.25">
      <c r="A13" s="27" t="s">
        <v>104</v>
      </c>
      <c r="B13" s="19">
        <v>130.45473650538781</v>
      </c>
      <c r="C13" s="19">
        <v>0</v>
      </c>
      <c r="D13" s="19">
        <v>0</v>
      </c>
      <c r="E13" s="19">
        <f t="shared" si="0"/>
        <v>130.45473650538781</v>
      </c>
      <c r="G13" s="51">
        <v>40.922424957782411</v>
      </c>
      <c r="H13" s="51">
        <v>0</v>
      </c>
      <c r="I13" s="51">
        <v>0</v>
      </c>
      <c r="J13" s="51">
        <f t="shared" si="1"/>
        <v>40.922424957782411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  <c r="Q13">
        <v>39</v>
      </c>
      <c r="S13">
        <v>10</v>
      </c>
      <c r="U13">
        <f>$U$8</f>
        <v>3</v>
      </c>
      <c r="V13">
        <f>$V$8</f>
        <v>25</v>
      </c>
      <c r="W13">
        <f>$W$8</f>
        <v>47</v>
      </c>
    </row>
    <row r="14" spans="1:25" ht="12.75" customHeight="1" x14ac:dyDescent="0.25">
      <c r="A14" s="18" t="s">
        <v>17</v>
      </c>
      <c r="B14" s="19">
        <f>B10</f>
        <v>2609.0947301077558</v>
      </c>
      <c r="C14" s="19">
        <f>C10</f>
        <v>0</v>
      </c>
      <c r="D14" s="19">
        <f>D10</f>
        <v>0</v>
      </c>
      <c r="E14" s="19">
        <f>E10</f>
        <v>2609.0947301077558</v>
      </c>
      <c r="G14" s="51">
        <f>SUM(G8:G13)</f>
        <v>383.52636925170913</v>
      </c>
      <c r="H14" s="51">
        <f>SUM(H8:H13)</f>
        <v>0</v>
      </c>
      <c r="I14" s="51">
        <f>SUM(I8:I13)</f>
        <v>0</v>
      </c>
      <c r="J14" s="51">
        <f>SUM(J8:J13)</f>
        <v>383.52636925170913</v>
      </c>
      <c r="L14" s="22">
        <f t="shared" si="2"/>
        <v>0.14699595412385408</v>
      </c>
      <c r="M14" s="22" t="str">
        <f t="shared" si="2"/>
        <v>--</v>
      </c>
      <c r="N14" s="22" t="str">
        <f t="shared" si="2"/>
        <v>--</v>
      </c>
      <c r="O14" s="23">
        <f t="shared" si="2"/>
        <v>0.14699595412385408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3</v>
      </c>
      <c r="V17">
        <f>$V$8</f>
        <v>25</v>
      </c>
      <c r="W17">
        <f>$W$8</f>
        <v>47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3</v>
      </c>
      <c r="V18">
        <f>$V$8</f>
        <v>25</v>
      </c>
      <c r="W18">
        <f>$W$8</f>
        <v>47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3</v>
      </c>
      <c r="V19">
        <f>$V$8</f>
        <v>25</v>
      </c>
      <c r="W19">
        <f>$W$8</f>
        <v>47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3</v>
      </c>
      <c r="V20">
        <f>$V$8</f>
        <v>25</v>
      </c>
      <c r="W20">
        <f>$W$8</f>
        <v>47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3</v>
      </c>
      <c r="V24">
        <f t="shared" ref="V24:V29" si="8">$V$8</f>
        <v>25</v>
      </c>
      <c r="W24">
        <f t="shared" ref="W24:W29" si="9">$W$8</f>
        <v>47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3</v>
      </c>
      <c r="V25">
        <f t="shared" si="8"/>
        <v>25</v>
      </c>
      <c r="W25">
        <f t="shared" si="9"/>
        <v>47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3</v>
      </c>
      <c r="V26">
        <f t="shared" si="8"/>
        <v>25</v>
      </c>
      <c r="W26">
        <f t="shared" si="9"/>
        <v>47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3</v>
      </c>
      <c r="V27">
        <f t="shared" si="8"/>
        <v>25</v>
      </c>
      <c r="W27">
        <f t="shared" si="9"/>
        <v>47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3</v>
      </c>
      <c r="V28">
        <f t="shared" si="8"/>
        <v>25</v>
      </c>
      <c r="W28">
        <f t="shared" si="9"/>
        <v>47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3</v>
      </c>
      <c r="V29">
        <f t="shared" si="8"/>
        <v>25</v>
      </c>
      <c r="W29">
        <f t="shared" si="9"/>
        <v>47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2609.0947301077558</v>
      </c>
      <c r="C32" s="19">
        <f>SUM(C14,C21,C30)</f>
        <v>0</v>
      </c>
      <c r="D32" s="19">
        <f>SUM(D14,D21,D30)</f>
        <v>0</v>
      </c>
      <c r="E32" s="19">
        <f>SUM(E14,E21,E30)</f>
        <v>2609.0947301077558</v>
      </c>
      <c r="G32" s="51">
        <f>SUM(G14,G21,G30)</f>
        <v>383.52636925170913</v>
      </c>
      <c r="H32" s="51">
        <f>SUM(H14,H21,H30)</f>
        <v>0</v>
      </c>
      <c r="I32" s="51">
        <f>SUM(I14,I21,I30)</f>
        <v>0</v>
      </c>
      <c r="J32" s="51">
        <f>SUM(J14,J21,J30)</f>
        <v>383.52636925170913</v>
      </c>
      <c r="L32" s="22">
        <f>IF(B32&lt;&gt;0,G32/B32,"--")</f>
        <v>0.14699595412385408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0.14699595412385408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3</v>
      </c>
      <c r="V36">
        <f>$V$8</f>
        <v>25</v>
      </c>
      <c r="W36">
        <f>$W$8</f>
        <v>47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3</v>
      </c>
      <c r="V37">
        <f>$V$8</f>
        <v>25</v>
      </c>
      <c r="W37">
        <f>$W$8</f>
        <v>47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2168.0571766898756</v>
      </c>
      <c r="D41" s="19">
        <v>11.710717401500277</v>
      </c>
      <c r="E41" s="19">
        <f>SUM(B41:D41)</f>
        <v>2179.7678940913761</v>
      </c>
      <c r="G41" s="51">
        <v>0</v>
      </c>
      <c r="H41" s="51">
        <v>238.94798090575625</v>
      </c>
      <c r="I41" s="51">
        <v>1.2280453956417183</v>
      </c>
      <c r="J41" s="51">
        <f>SUM(G41:I41)</f>
        <v>240.17602630139797</v>
      </c>
      <c r="L41" s="22" t="str">
        <f t="shared" ref="L41:O43" si="11">IF(B41&lt;&gt;0,G41/B41,"--")</f>
        <v>--</v>
      </c>
      <c r="M41" s="22">
        <f t="shared" si="11"/>
        <v>0.11021295170387288</v>
      </c>
      <c r="N41" s="22">
        <f t="shared" si="11"/>
        <v>0.10486508670121197</v>
      </c>
      <c r="O41" s="23">
        <f t="shared" si="11"/>
        <v>0.11018422050918132</v>
      </c>
      <c r="Q41">
        <v>1</v>
      </c>
      <c r="R41">
        <v>2</v>
      </c>
      <c r="U41">
        <f>$U$8</f>
        <v>3</v>
      </c>
      <c r="V41">
        <f>$V$8</f>
        <v>25</v>
      </c>
      <c r="W41">
        <f>$W$8</f>
        <v>47</v>
      </c>
    </row>
    <row r="42" spans="1:23" ht="12.75" customHeight="1" x14ac:dyDescent="0.25">
      <c r="A42" s="27" t="s">
        <v>97</v>
      </c>
      <c r="B42" s="19">
        <v>0</v>
      </c>
      <c r="C42" s="19">
        <v>2168.0571766898756</v>
      </c>
      <c r="D42" s="19">
        <v>11.710717401500277</v>
      </c>
      <c r="E42" s="19">
        <f>SUM(B42:D42)</f>
        <v>2179.7678940913761</v>
      </c>
      <c r="G42" s="51">
        <v>0</v>
      </c>
      <c r="H42" s="51">
        <v>332.01941733279375</v>
      </c>
      <c r="I42" s="51">
        <v>3.673542003167507</v>
      </c>
      <c r="J42" s="51">
        <f>SUM(G42:I42)</f>
        <v>335.69295933596123</v>
      </c>
      <c r="L42" s="22" t="str">
        <f t="shared" si="11"/>
        <v>--</v>
      </c>
      <c r="M42" s="22">
        <f t="shared" si="11"/>
        <v>0.15314144889836853</v>
      </c>
      <c r="N42" s="22">
        <f t="shared" si="11"/>
        <v>0.31369060299387669</v>
      </c>
      <c r="O42" s="23">
        <f t="shared" si="11"/>
        <v>0.15400399292324329</v>
      </c>
      <c r="Q42">
        <v>5</v>
      </c>
      <c r="R42">
        <v>7</v>
      </c>
      <c r="U42">
        <f>$U$8</f>
        <v>3</v>
      </c>
      <c r="V42">
        <f>$V$8</f>
        <v>25</v>
      </c>
      <c r="W42">
        <f>$W$8</f>
        <v>47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2168.0571766898756</v>
      </c>
      <c r="D43" s="19">
        <f>D41</f>
        <v>11.710717401500277</v>
      </c>
      <c r="E43" s="19">
        <f>E41</f>
        <v>2179.7678940913761</v>
      </c>
      <c r="G43" s="51">
        <f>SUM(G41:G42)</f>
        <v>0</v>
      </c>
      <c r="H43" s="51">
        <f>SUM(H41:H42)</f>
        <v>570.96739823855</v>
      </c>
      <c r="I43" s="51">
        <f>SUM(I41:I42)</f>
        <v>4.9015873988092249</v>
      </c>
      <c r="J43" s="51">
        <f>SUM(J41:J42)</f>
        <v>575.86898563735917</v>
      </c>
      <c r="L43" s="22" t="str">
        <f t="shared" si="11"/>
        <v>--</v>
      </c>
      <c r="M43" s="22">
        <f t="shared" si="11"/>
        <v>0.26335440060224141</v>
      </c>
      <c r="N43" s="22">
        <f t="shared" si="11"/>
        <v>0.41855568969508866</v>
      </c>
      <c r="O43" s="23">
        <f t="shared" si="11"/>
        <v>0.2641882134324246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2168.0571766898756</v>
      </c>
      <c r="D45" s="28">
        <f>SUM(D38,D43)</f>
        <v>11.710717401500277</v>
      </c>
      <c r="E45" s="28">
        <f>SUM(E38,E43)</f>
        <v>2179.7678940913761</v>
      </c>
      <c r="F45" s="29"/>
      <c r="G45" s="69">
        <f>SUM(G38,G43)</f>
        <v>0</v>
      </c>
      <c r="H45" s="69">
        <f>SUM(H38,H43)</f>
        <v>570.96739823855</v>
      </c>
      <c r="I45" s="69">
        <f>SUM(I38,I43)</f>
        <v>4.9015873988092249</v>
      </c>
      <c r="J45" s="69">
        <f>SUM(J38,J43)</f>
        <v>575.86898563735917</v>
      </c>
      <c r="K45" s="29"/>
      <c r="L45" s="31" t="str">
        <f t="shared" ref="L45:O46" si="12">IF(B45&lt;&gt;0,G45/B45,"--")</f>
        <v>--</v>
      </c>
      <c r="M45" s="31">
        <f t="shared" si="12"/>
        <v>0.26335440060224141</v>
      </c>
      <c r="N45" s="31">
        <f t="shared" si="12"/>
        <v>0.41855568969508866</v>
      </c>
      <c r="O45" s="32">
        <f t="shared" si="12"/>
        <v>0.2641882134324246</v>
      </c>
    </row>
    <row r="46" spans="1:23" ht="12.75" customHeight="1" x14ac:dyDescent="0.3">
      <c r="A46" s="86" t="s">
        <v>17</v>
      </c>
      <c r="B46" s="19">
        <f>SUM(B32,B45)</f>
        <v>2609.0947301077558</v>
      </c>
      <c r="C46" s="19">
        <f>SUM(C32,C45)</f>
        <v>2168.0571766898756</v>
      </c>
      <c r="D46" s="19">
        <f>SUM(D32,D45)</f>
        <v>11.710717401500277</v>
      </c>
      <c r="E46" s="19">
        <f>SUM(E32,E45)</f>
        <v>4788.8626241991315</v>
      </c>
      <c r="G46" s="51">
        <f>SUM(G32,G45)</f>
        <v>383.52636925170913</v>
      </c>
      <c r="H46" s="51">
        <f>SUM(H32,H45)</f>
        <v>570.96739823855</v>
      </c>
      <c r="I46" s="51">
        <f>SUM(I32,I45)</f>
        <v>4.9015873988092249</v>
      </c>
      <c r="J46" s="51">
        <f>SUM(J32,J45)</f>
        <v>959.39535488906836</v>
      </c>
      <c r="L46" s="22">
        <f t="shared" si="12"/>
        <v>0.14699595412385408</v>
      </c>
      <c r="M46" s="22">
        <f t="shared" si="12"/>
        <v>0.26335440060224141</v>
      </c>
      <c r="N46" s="22">
        <f t="shared" si="12"/>
        <v>0.41855568969508866</v>
      </c>
      <c r="O46" s="23">
        <f t="shared" si="12"/>
        <v>0.2003388758827705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3</v>
      </c>
      <c r="V50">
        <f>$V$8</f>
        <v>25</v>
      </c>
      <c r="W50">
        <f>$W$8</f>
        <v>47</v>
      </c>
    </row>
    <row r="51" spans="1:23" x14ac:dyDescent="0.25">
      <c r="A51" s="18" t="s">
        <v>220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3</v>
      </c>
      <c r="V51">
        <f>$V$8</f>
        <v>25</v>
      </c>
      <c r="W51">
        <f>$W$8</f>
        <v>47</v>
      </c>
    </row>
    <row r="52" spans="1:23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3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2144.0541264878379</v>
      </c>
      <c r="D54" s="19">
        <v>0</v>
      </c>
      <c r="E54" s="19">
        <f>SUM(B54:D54)</f>
        <v>2144.0541264878379</v>
      </c>
      <c r="G54" s="51">
        <v>0</v>
      </c>
      <c r="H54" s="51">
        <v>1558.1151532449774</v>
      </c>
      <c r="I54" s="51">
        <v>0</v>
      </c>
      <c r="J54" s="51">
        <f>SUM(G54:I54)</f>
        <v>1558.1151532449774</v>
      </c>
      <c r="L54" s="22" t="str">
        <f t="shared" ref="L54:O57" si="14">IF(B54&lt;&gt;0,G54/B54,"--")</f>
        <v>--</v>
      </c>
      <c r="M54" s="22">
        <f t="shared" si="14"/>
        <v>0.72671446769737869</v>
      </c>
      <c r="N54" s="22" t="str">
        <f t="shared" si="14"/>
        <v>--</v>
      </c>
      <c r="O54" s="23">
        <f t="shared" si="14"/>
        <v>0.72671446769737869</v>
      </c>
      <c r="Q54">
        <v>105</v>
      </c>
      <c r="U54">
        <f>$U$8</f>
        <v>3</v>
      </c>
      <c r="V54">
        <f>$V$8</f>
        <v>25</v>
      </c>
      <c r="W54">
        <f>$W$8</f>
        <v>47</v>
      </c>
    </row>
    <row r="55" spans="1:23" x14ac:dyDescent="0.25">
      <c r="A55" s="18" t="s">
        <v>220</v>
      </c>
      <c r="B55" s="19">
        <v>4659.0432477398763</v>
      </c>
      <c r="C55" s="19">
        <v>201.17860288100417</v>
      </c>
      <c r="D55" s="19">
        <v>77.238802317275656</v>
      </c>
      <c r="E55" s="19">
        <f>SUM(B55:D55)</f>
        <v>4937.4606529381554</v>
      </c>
      <c r="G55" s="51">
        <v>6000.9189208840153</v>
      </c>
      <c r="H55" s="51">
        <v>254.28512968312683</v>
      </c>
      <c r="I55" s="51">
        <v>96.153620504891123</v>
      </c>
      <c r="J55" s="51">
        <f>SUM(G55:I55)</f>
        <v>6351.3576710720336</v>
      </c>
      <c r="L55" s="22">
        <f t="shared" si="14"/>
        <v>1.2880152859270171</v>
      </c>
      <c r="M55" s="22">
        <f t="shared" si="14"/>
        <v>1.2639770136664823</v>
      </c>
      <c r="N55" s="22">
        <f t="shared" si="14"/>
        <v>1.2448875127545171</v>
      </c>
      <c r="O55" s="23">
        <f t="shared" si="14"/>
        <v>1.286361171768023</v>
      </c>
      <c r="Q55">
        <v>107</v>
      </c>
      <c r="U55">
        <f>$U$8</f>
        <v>3</v>
      </c>
      <c r="V55">
        <f>$V$8</f>
        <v>25</v>
      </c>
      <c r="W55">
        <f>$W$8</f>
        <v>47</v>
      </c>
    </row>
    <row r="56" spans="1:23" x14ac:dyDescent="0.25">
      <c r="A56" s="79" t="s">
        <v>33</v>
      </c>
      <c r="B56" s="28">
        <f>SUM(B54:B55)</f>
        <v>4659.0432477398763</v>
      </c>
      <c r="C56" s="28">
        <f>SUM(C54:C55)</f>
        <v>2345.2327293688422</v>
      </c>
      <c r="D56" s="28">
        <f>SUM(D54:D55)</f>
        <v>77.238802317275656</v>
      </c>
      <c r="E56" s="28">
        <f>SUM(E54:E55)</f>
        <v>7081.5147794259938</v>
      </c>
      <c r="F56" s="29"/>
      <c r="G56" s="69">
        <f>SUM(G54:G55)</f>
        <v>6000.9189208840153</v>
      </c>
      <c r="H56" s="69">
        <f>SUM(H54:H55)</f>
        <v>1812.4002829281042</v>
      </c>
      <c r="I56" s="69">
        <f>SUM(I54:I55)</f>
        <v>96.153620504891123</v>
      </c>
      <c r="J56" s="69">
        <f>SUM(J54:J55)</f>
        <v>7909.4728243170111</v>
      </c>
      <c r="K56" s="29"/>
      <c r="L56" s="31">
        <f t="shared" si="14"/>
        <v>1.2880152859270171</v>
      </c>
      <c r="M56" s="31">
        <f t="shared" si="14"/>
        <v>0.77280188879841538</v>
      </c>
      <c r="N56" s="31">
        <f t="shared" si="14"/>
        <v>1.2448875127545171</v>
      </c>
      <c r="O56" s="32">
        <f t="shared" si="14"/>
        <v>1.1169182118063912</v>
      </c>
    </row>
    <row r="57" spans="1:23" ht="13.5" thickBot="1" x14ac:dyDescent="0.35">
      <c r="A57" s="33" t="s">
        <v>17</v>
      </c>
      <c r="B57" s="104">
        <f>SUM(B52,B56)</f>
        <v>4659.0432477398763</v>
      </c>
      <c r="C57" s="104">
        <f>SUM(C52,C56)</f>
        <v>2345.2327293688422</v>
      </c>
      <c r="D57" s="104">
        <f>SUM(D52,D56)</f>
        <v>77.238802317275656</v>
      </c>
      <c r="E57" s="104">
        <f>SUM(E52,E56)</f>
        <v>7081.5147794259938</v>
      </c>
      <c r="F57" s="84"/>
      <c r="G57" s="81">
        <f>SUM(G52,G56)</f>
        <v>6000.9189208840153</v>
      </c>
      <c r="H57" s="81">
        <f>SUM(H52,H56)</f>
        <v>1812.4002829281042</v>
      </c>
      <c r="I57" s="81">
        <f>SUM(I52,I56)</f>
        <v>96.153620504891123</v>
      </c>
      <c r="J57" s="81">
        <f>SUM(J52,J56)</f>
        <v>7909.4728243170111</v>
      </c>
      <c r="K57" s="84"/>
      <c r="L57" s="40">
        <f t="shared" si="14"/>
        <v>1.2880152859270171</v>
      </c>
      <c r="M57" s="40">
        <f t="shared" si="14"/>
        <v>0.77280188879841538</v>
      </c>
      <c r="N57" s="40">
        <f t="shared" si="14"/>
        <v>1.2448875127545171</v>
      </c>
      <c r="O57" s="41">
        <f t="shared" si="14"/>
        <v>1.1169182118063912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2609.0947301077558</v>
      </c>
      <c r="C59" s="19">
        <f>C46</f>
        <v>2168.0571766898756</v>
      </c>
      <c r="D59" s="19">
        <f>D46</f>
        <v>11.710717401500277</v>
      </c>
      <c r="E59" s="19">
        <f>E46</f>
        <v>4788.8626241991315</v>
      </c>
      <c r="G59" s="51">
        <f>SUM(G46,G57)</f>
        <v>6384.4452901357245</v>
      </c>
      <c r="H59" s="51">
        <f>SUM(H46,H57)</f>
        <v>2383.3676811666542</v>
      </c>
      <c r="I59" s="51">
        <f>SUM(I46,I57)</f>
        <v>101.05520790370035</v>
      </c>
      <c r="J59" s="51">
        <f>SUM(J46,J57)</f>
        <v>8868.8681792060797</v>
      </c>
      <c r="L59" s="22">
        <f>IF(B59&lt;&gt;0,G59/B59,"--")</f>
        <v>2.4469963533566474</v>
      </c>
      <c r="M59" s="22">
        <f>IF(C59&lt;&gt;0,H59/C59,"--")</f>
        <v>1.0993103442066543</v>
      </c>
      <c r="N59" s="22">
        <f>IF(D59&lt;&gt;0,I59/D59,"--")</f>
        <v>8.6292926760194906</v>
      </c>
      <c r="O59" s="22">
        <f>IF(E59&lt;&gt;0,J59/E59,"--")</f>
        <v>1.8519779904292557</v>
      </c>
      <c r="U59">
        <f>$U$8</f>
        <v>3</v>
      </c>
      <c r="V59">
        <f>$V$8</f>
        <v>25</v>
      </c>
      <c r="W59">
        <f>$W$8</f>
        <v>47</v>
      </c>
    </row>
    <row r="60" spans="1:23" hidden="1" x14ac:dyDescent="0.25">
      <c r="B60" s="19"/>
      <c r="C60" s="19"/>
      <c r="D60" s="19"/>
      <c r="E60" s="19"/>
      <c r="G60" s="51"/>
      <c r="H60" s="51"/>
      <c r="I60" s="51"/>
      <c r="J60" s="51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2.7755575615628914E-17</v>
      </c>
      <c r="M61" s="70">
        <v>0</v>
      </c>
      <c r="N61" s="70">
        <v>0</v>
      </c>
      <c r="Q61">
        <v>127</v>
      </c>
      <c r="U61">
        <f>$U$8</f>
        <v>3</v>
      </c>
      <c r="V61">
        <f>$V$8</f>
        <v>25</v>
      </c>
      <c r="W61">
        <f>$W$8</f>
        <v>47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3</v>
      </c>
      <c r="V62">
        <f>$V$8</f>
        <v>25</v>
      </c>
      <c r="W62">
        <f>$W$8</f>
        <v>47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3</v>
      </c>
      <c r="V63">
        <f>$V$8</f>
        <v>25</v>
      </c>
      <c r="W63">
        <f>$W$8</f>
        <v>47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4.15 - Cost of Forwarded UAA Mail -- Periodicals, Carrier Route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15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4.0649110832426052</v>
      </c>
      <c r="C8" s="64">
        <v>0</v>
      </c>
      <c r="D8" s="64">
        <v>0</v>
      </c>
      <c r="E8" s="54">
        <f t="shared" ref="E8:E13" si="0">SUM(B8:D8)</f>
        <v>4.0649110832426052</v>
      </c>
      <c r="F8" s="50"/>
      <c r="G8" s="51">
        <v>0.31575848261130568</v>
      </c>
      <c r="H8" s="51">
        <v>0</v>
      </c>
      <c r="I8" s="51">
        <v>0</v>
      </c>
      <c r="J8" s="51">
        <f t="shared" ref="J8:J13" si="1">SUM(G8:I8)</f>
        <v>0.31575848261130568</v>
      </c>
      <c r="K8" s="50"/>
      <c r="L8" s="22">
        <f t="shared" ref="L8:O14" si="2">IF(B8&lt;&gt;0,G8/B8,"--")</f>
        <v>7.7679062627717593E-2</v>
      </c>
      <c r="M8" s="22" t="str">
        <f t="shared" si="2"/>
        <v>--</v>
      </c>
      <c r="N8" s="22" t="str">
        <f t="shared" si="2"/>
        <v>--</v>
      </c>
      <c r="O8" s="23">
        <f t="shared" si="2"/>
        <v>7.7679062627717593E-2</v>
      </c>
      <c r="Q8">
        <v>28</v>
      </c>
      <c r="U8" s="24">
        <f>VLOOKUP($Y$6,FMap,5,FALSE)</f>
        <v>4</v>
      </c>
      <c r="V8" s="25">
        <f>VLOOKUP($Y$6,FMap,6,FALSE)</f>
        <v>26</v>
      </c>
      <c r="W8" s="26">
        <f>VLOOKUP($Y$6,FMap,7,FALSE)</f>
        <v>48</v>
      </c>
    </row>
    <row r="9" spans="1:25" x14ac:dyDescent="0.25">
      <c r="A9" s="27" t="s">
        <v>24</v>
      </c>
      <c r="B9" s="64">
        <v>4.0649110832426052</v>
      </c>
      <c r="C9" s="64">
        <v>0</v>
      </c>
      <c r="D9" s="64">
        <v>0</v>
      </c>
      <c r="E9" s="54">
        <f t="shared" si="0"/>
        <v>4.0649110832426052</v>
      </c>
      <c r="F9" s="50"/>
      <c r="G9" s="51">
        <v>3.1167396640476071E-2</v>
      </c>
      <c r="H9" s="51">
        <v>0</v>
      </c>
      <c r="I9" s="51">
        <v>0</v>
      </c>
      <c r="J9" s="51">
        <f t="shared" si="1"/>
        <v>3.1167396640476071E-2</v>
      </c>
      <c r="K9" s="50"/>
      <c r="L9" s="22">
        <f t="shared" si="2"/>
        <v>7.6674239613658763E-3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7.6674239613658763E-3</v>
      </c>
      <c r="Q9">
        <v>29</v>
      </c>
      <c r="U9">
        <f>$U$8</f>
        <v>4</v>
      </c>
      <c r="V9">
        <f>$V$8</f>
        <v>26</v>
      </c>
      <c r="W9">
        <f>$W$8</f>
        <v>48</v>
      </c>
    </row>
    <row r="10" spans="1:25" x14ac:dyDescent="0.25">
      <c r="A10" s="18" t="s">
        <v>25</v>
      </c>
      <c r="B10" s="54">
        <v>81.298221664852036</v>
      </c>
      <c r="C10" s="54">
        <v>0</v>
      </c>
      <c r="D10" s="54">
        <v>0</v>
      </c>
      <c r="E10" s="54">
        <f t="shared" si="0"/>
        <v>81.298221664852036</v>
      </c>
      <c r="F10" s="50"/>
      <c r="G10" s="51">
        <v>5.2767871610599206</v>
      </c>
      <c r="H10" s="51">
        <v>0</v>
      </c>
      <c r="I10" s="51">
        <v>0</v>
      </c>
      <c r="J10" s="51">
        <f t="shared" si="1"/>
        <v>5.2767871610599206</v>
      </c>
      <c r="K10" s="50"/>
      <c r="L10" s="22">
        <f t="shared" si="2"/>
        <v>6.4906550881435252E-2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6.4906550881435252E-2</v>
      </c>
      <c r="Q10">
        <v>30</v>
      </c>
      <c r="S10">
        <v>10</v>
      </c>
      <c r="U10">
        <f>$U$8</f>
        <v>4</v>
      </c>
      <c r="V10">
        <f>$V$8</f>
        <v>26</v>
      </c>
      <c r="W10">
        <f>$W$8</f>
        <v>48</v>
      </c>
    </row>
    <row r="11" spans="1:25" x14ac:dyDescent="0.25">
      <c r="A11" s="18" t="s">
        <v>26</v>
      </c>
      <c r="B11" s="54">
        <v>30.748128981665406</v>
      </c>
      <c r="C11" s="54">
        <v>0</v>
      </c>
      <c r="D11" s="54">
        <v>0</v>
      </c>
      <c r="E11" s="54">
        <f t="shared" si="0"/>
        <v>30.748128981665406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4</v>
      </c>
      <c r="V11">
        <f>$V$8</f>
        <v>26</v>
      </c>
      <c r="W11">
        <f>$W$8</f>
        <v>48</v>
      </c>
    </row>
    <row r="12" spans="1:25" x14ac:dyDescent="0.25">
      <c r="A12" s="27" t="s">
        <v>92</v>
      </c>
      <c r="B12" s="54">
        <v>47.791153219267926</v>
      </c>
      <c r="C12" s="54">
        <v>0</v>
      </c>
      <c r="D12" s="54">
        <v>0</v>
      </c>
      <c r="E12" s="54">
        <f t="shared" si="0"/>
        <v>47.791153219267926</v>
      </c>
      <c r="F12" s="50"/>
      <c r="G12" s="51">
        <v>3.8657249811373209</v>
      </c>
      <c r="H12" s="51">
        <v>0</v>
      </c>
      <c r="I12" s="51">
        <v>0</v>
      </c>
      <c r="J12" s="51">
        <f t="shared" si="1"/>
        <v>3.8657249811373209</v>
      </c>
      <c r="K12" s="50"/>
      <c r="L12" s="22">
        <f t="shared" si="2"/>
        <v>8.0887878210454636E-2</v>
      </c>
      <c r="M12" s="22" t="str">
        <f t="shared" si="2"/>
        <v>--</v>
      </c>
      <c r="N12" s="22" t="str">
        <f t="shared" si="2"/>
        <v>--</v>
      </c>
      <c r="O12" s="23">
        <f t="shared" si="2"/>
        <v>8.0887878210454636E-2</v>
      </c>
      <c r="Q12">
        <f>Q11+1</f>
        <v>32</v>
      </c>
      <c r="R12">
        <v>33</v>
      </c>
      <c r="S12">
        <v>10</v>
      </c>
      <c r="U12">
        <f>$U$8</f>
        <v>4</v>
      </c>
      <c r="V12">
        <f>$V$8</f>
        <v>26</v>
      </c>
      <c r="W12">
        <f>$W$8</f>
        <v>48</v>
      </c>
    </row>
    <row r="13" spans="1:25" x14ac:dyDescent="0.25">
      <c r="A13" s="27" t="s">
        <v>93</v>
      </c>
      <c r="B13" s="54">
        <v>2.7589394639187117</v>
      </c>
      <c r="C13" s="54">
        <v>0</v>
      </c>
      <c r="D13" s="54">
        <v>0</v>
      </c>
      <c r="E13" s="54">
        <f t="shared" si="0"/>
        <v>2.7589394639187117</v>
      </c>
      <c r="F13" s="50"/>
      <c r="G13" s="51">
        <v>0.86545338406026362</v>
      </c>
      <c r="H13" s="51">
        <v>0</v>
      </c>
      <c r="I13" s="51">
        <v>0</v>
      </c>
      <c r="J13" s="51">
        <f t="shared" si="1"/>
        <v>0.86545338406026362</v>
      </c>
      <c r="K13" s="50"/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35</v>
      </c>
      <c r="S13">
        <v>10</v>
      </c>
      <c r="U13">
        <f>$U$8</f>
        <v>4</v>
      </c>
      <c r="V13">
        <f>$V$8</f>
        <v>26</v>
      </c>
      <c r="W13">
        <f>$W$8</f>
        <v>48</v>
      </c>
    </row>
    <row r="14" spans="1:25" x14ac:dyDescent="0.25">
      <c r="A14" s="18" t="s">
        <v>17</v>
      </c>
      <c r="B14" s="54">
        <f>B10</f>
        <v>81.298221664852036</v>
      </c>
      <c r="C14" s="54">
        <f>C10</f>
        <v>0</v>
      </c>
      <c r="D14" s="54">
        <f>D10</f>
        <v>0</v>
      </c>
      <c r="E14" s="54">
        <f>E10</f>
        <v>81.298221664852036</v>
      </c>
      <c r="F14" s="50"/>
      <c r="G14" s="51">
        <f>SUM(G8:G13)</f>
        <v>10.354891405509287</v>
      </c>
      <c r="H14" s="51">
        <f>SUM(H8:H13)</f>
        <v>0</v>
      </c>
      <c r="I14" s="51">
        <f>SUM(I8:I13)</f>
        <v>0</v>
      </c>
      <c r="J14" s="51">
        <f>SUM(J8:J13)</f>
        <v>10.354891405509287</v>
      </c>
      <c r="K14" s="50"/>
      <c r="L14" s="22">
        <f t="shared" si="2"/>
        <v>0.12736922399356806</v>
      </c>
      <c r="M14" s="22" t="str">
        <f t="shared" si="2"/>
        <v>--</v>
      </c>
      <c r="N14" s="22" t="str">
        <f t="shared" si="2"/>
        <v>--</v>
      </c>
      <c r="O14" s="23">
        <f t="shared" si="2"/>
        <v>0.12736922399356806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81.298221664852036</v>
      </c>
      <c r="C17" s="54">
        <f>C14</f>
        <v>0</v>
      </c>
      <c r="D17" s="54">
        <f>D14</f>
        <v>0</v>
      </c>
      <c r="E17" s="54">
        <f>SUM(B17:D17)</f>
        <v>81.298221664852036</v>
      </c>
      <c r="F17" s="50"/>
      <c r="G17" s="51">
        <v>10.533091604669892</v>
      </c>
      <c r="H17" s="51">
        <v>0</v>
      </c>
      <c r="I17" s="51">
        <v>0</v>
      </c>
      <c r="J17" s="51">
        <f>SUM(G17:I17)</f>
        <v>10.533091604669892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4</v>
      </c>
      <c r="V17">
        <f>$V$8</f>
        <v>26</v>
      </c>
      <c r="W17">
        <f>$W$8</f>
        <v>48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4</v>
      </c>
      <c r="V18">
        <f>$V$8</f>
        <v>26</v>
      </c>
      <c r="W18">
        <f>$W$8</f>
        <v>48</v>
      </c>
    </row>
    <row r="19" spans="1:23" x14ac:dyDescent="0.25">
      <c r="A19" s="18" t="s">
        <v>17</v>
      </c>
      <c r="B19" s="54">
        <f>B17</f>
        <v>81.298221664852036</v>
      </c>
      <c r="C19" s="54">
        <f>C17</f>
        <v>0</v>
      </c>
      <c r="D19" s="54">
        <f>D17</f>
        <v>0</v>
      </c>
      <c r="E19" s="54">
        <f>E17</f>
        <v>81.298221664852036</v>
      </c>
      <c r="F19" s="50"/>
      <c r="G19" s="51">
        <f>SUM(G17:G18)</f>
        <v>10.533091604669892</v>
      </c>
      <c r="H19" s="51">
        <f>SUM(H17:H18)</f>
        <v>0</v>
      </c>
      <c r="I19" s="51">
        <f>SUM(I17:I18)</f>
        <v>0</v>
      </c>
      <c r="J19" s="51">
        <f>SUM(J17:J18)</f>
        <v>10.533091604669892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81.298221664852036</v>
      </c>
      <c r="C21" s="54">
        <f>C19</f>
        <v>0</v>
      </c>
      <c r="D21" s="54">
        <f>D19</f>
        <v>0</v>
      </c>
      <c r="E21" s="54">
        <f>E19</f>
        <v>81.298221664852036</v>
      </c>
      <c r="F21" s="50"/>
      <c r="G21" s="51">
        <f>SUM(G14,G19)</f>
        <v>20.887983010179177</v>
      </c>
      <c r="H21" s="51">
        <f>SUM(H14,H19)</f>
        <v>0</v>
      </c>
      <c r="I21" s="51">
        <f>SUM(I14,I19)</f>
        <v>0</v>
      </c>
      <c r="J21" s="51">
        <f>SUM(J14,J19)</f>
        <v>20.887983010179177</v>
      </c>
      <c r="K21" s="50"/>
      <c r="L21" s="22">
        <f>IF(B21&lt;&gt;0,G21/B21,"--")</f>
        <v>0.25693038030141507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0.25693038030141507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184.56355407772935</v>
      </c>
      <c r="D25" s="64">
        <v>0</v>
      </c>
      <c r="E25" s="54">
        <f>SUM(B25:D25)</f>
        <v>184.56355407772935</v>
      </c>
      <c r="F25" s="50"/>
      <c r="G25" s="51">
        <v>0</v>
      </c>
      <c r="H25" s="51">
        <v>22.049737099621655</v>
      </c>
      <c r="I25" s="51">
        <v>0</v>
      </c>
      <c r="J25" s="51">
        <f>SUM(G25:I25)</f>
        <v>22.049737099621655</v>
      </c>
      <c r="K25" s="50"/>
      <c r="L25" s="22" t="str">
        <f t="shared" ref="L25:O28" si="4">IF(B25&lt;&gt;0,G25/B25,"--")</f>
        <v>--</v>
      </c>
      <c r="M25" s="22">
        <f t="shared" si="4"/>
        <v>0.11946961690137024</v>
      </c>
      <c r="N25" s="22" t="str">
        <f t="shared" si="4"/>
        <v>--</v>
      </c>
      <c r="O25" s="23">
        <f t="shared" si="4"/>
        <v>0.11946961690137024</v>
      </c>
      <c r="Q25">
        <v>1</v>
      </c>
      <c r="U25">
        <f>$U$8</f>
        <v>4</v>
      </c>
      <c r="V25">
        <f>$V$8</f>
        <v>26</v>
      </c>
      <c r="W25">
        <f>$W$8</f>
        <v>48</v>
      </c>
    </row>
    <row r="26" spans="1:23" x14ac:dyDescent="0.25">
      <c r="A26" s="27" t="s">
        <v>95</v>
      </c>
      <c r="B26" s="64">
        <v>0</v>
      </c>
      <c r="C26" s="64">
        <v>184.56355407772932</v>
      </c>
      <c r="D26" s="64">
        <v>0</v>
      </c>
      <c r="E26" s="54">
        <f>SUM(B26:D26)</f>
        <v>184.56355407772932</v>
      </c>
      <c r="F26" s="50"/>
      <c r="G26" s="51">
        <v>0</v>
      </c>
      <c r="H26" s="51">
        <v>61.438450654979476</v>
      </c>
      <c r="I26" s="51">
        <v>0</v>
      </c>
      <c r="J26" s="51">
        <f>SUM(G26:I26)</f>
        <v>61.438450654979476</v>
      </c>
      <c r="K26" s="50"/>
      <c r="L26" s="22" t="str">
        <f t="shared" si="4"/>
        <v>--</v>
      </c>
      <c r="M26" s="22">
        <f t="shared" si="4"/>
        <v>0.33288506477884872</v>
      </c>
      <c r="N26" s="22" t="str">
        <f t="shared" si="4"/>
        <v>--</v>
      </c>
      <c r="O26" s="23">
        <f t="shared" si="4"/>
        <v>0.33288506477884872</v>
      </c>
      <c r="Q26">
        <v>2</v>
      </c>
      <c r="U26">
        <f>$U$8</f>
        <v>4</v>
      </c>
      <c r="V26">
        <f>$V$8</f>
        <v>26</v>
      </c>
      <c r="W26">
        <f>$W$8</f>
        <v>48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4</v>
      </c>
      <c r="V27">
        <f>$V$8</f>
        <v>26</v>
      </c>
      <c r="W27">
        <f>$W$8</f>
        <v>48</v>
      </c>
    </row>
    <row r="28" spans="1:23" x14ac:dyDescent="0.25">
      <c r="A28" s="18" t="s">
        <v>15</v>
      </c>
      <c r="B28" s="64">
        <f>B25</f>
        <v>0</v>
      </c>
      <c r="C28" s="64">
        <f>C25</f>
        <v>184.56355407772935</v>
      </c>
      <c r="D28" s="64">
        <f>D25</f>
        <v>0</v>
      </c>
      <c r="E28" s="64">
        <f>E25</f>
        <v>184.56355407772935</v>
      </c>
      <c r="F28" s="50"/>
      <c r="G28" s="51">
        <f>SUM(G25:G27)</f>
        <v>0</v>
      </c>
      <c r="H28" s="51">
        <f>SUM(H25:H27)</f>
        <v>83.488187754601128</v>
      </c>
      <c r="I28" s="51">
        <f>SUM(I25:I27)</f>
        <v>0</v>
      </c>
      <c r="J28" s="51">
        <f>SUM(J25:J27)</f>
        <v>83.488187754601128</v>
      </c>
      <c r="K28" s="50"/>
      <c r="L28" s="22" t="str">
        <f t="shared" si="4"/>
        <v>--</v>
      </c>
      <c r="M28" s="22">
        <f t="shared" si="4"/>
        <v>0.45235468168021892</v>
      </c>
      <c r="N28" s="22" t="str">
        <f t="shared" si="4"/>
        <v>--</v>
      </c>
      <c r="O28" s="23">
        <f t="shared" si="4"/>
        <v>0.45235468168021892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5191.1845841827126</v>
      </c>
      <c r="D31" s="64">
        <v>52.638391360205219</v>
      </c>
      <c r="E31" s="54">
        <f>SUM(B31:D31)</f>
        <v>5243.8229755429174</v>
      </c>
      <c r="F31" s="50"/>
      <c r="G31" s="51">
        <v>0</v>
      </c>
      <c r="H31" s="51">
        <v>384.70501775193935</v>
      </c>
      <c r="I31" s="51">
        <v>5.5199294738002473</v>
      </c>
      <c r="J31" s="51">
        <f>SUM(G31:I31)</f>
        <v>390.22494722573958</v>
      </c>
      <c r="K31" s="50"/>
      <c r="L31" s="22" t="str">
        <f t="shared" ref="L31:O34" si="5">IF(B31&lt;&gt;0,G31/B31,"--")</f>
        <v>--</v>
      </c>
      <c r="M31" s="22">
        <f t="shared" si="5"/>
        <v>7.4107366346424453E-2</v>
      </c>
      <c r="N31" s="22">
        <f t="shared" si="5"/>
        <v>0.10486508670121197</v>
      </c>
      <c r="O31" s="23">
        <f t="shared" si="5"/>
        <v>7.4416117600792531E-2</v>
      </c>
      <c r="Q31">
        <v>0</v>
      </c>
      <c r="U31">
        <f>$U$8</f>
        <v>4</v>
      </c>
      <c r="V31">
        <f>$V$8</f>
        <v>26</v>
      </c>
      <c r="W31">
        <f>$W$8</f>
        <v>48</v>
      </c>
    </row>
    <row r="32" spans="1:23" x14ac:dyDescent="0.25">
      <c r="A32" s="27" t="s">
        <v>97</v>
      </c>
      <c r="B32" s="64">
        <v>0</v>
      </c>
      <c r="C32" s="64">
        <v>5191.1845841827126</v>
      </c>
      <c r="D32" s="64">
        <v>52.638391360205219</v>
      </c>
      <c r="E32" s="54">
        <f>SUM(B32:D32)</f>
        <v>5243.8229755429174</v>
      </c>
      <c r="F32" s="50"/>
      <c r="G32" s="51">
        <v>0</v>
      </c>
      <c r="H32" s="51">
        <v>1628.4258224647922</v>
      </c>
      <c r="I32" s="51">
        <v>16.512168726410447</v>
      </c>
      <c r="J32" s="51">
        <f>SUM(G32:I32)</f>
        <v>1644.9379911912026</v>
      </c>
      <c r="K32" s="50"/>
      <c r="L32" s="22" t="str">
        <f t="shared" si="5"/>
        <v>--</v>
      </c>
      <c r="M32" s="22">
        <f t="shared" si="5"/>
        <v>0.31369060299387669</v>
      </c>
      <c r="N32" s="22">
        <f t="shared" si="5"/>
        <v>0.31369060299387674</v>
      </c>
      <c r="O32" s="23">
        <f t="shared" si="5"/>
        <v>0.31369060299387674</v>
      </c>
      <c r="Q32">
        <v>3</v>
      </c>
      <c r="U32">
        <f>$U$8</f>
        <v>4</v>
      </c>
      <c r="V32">
        <f>$V$8</f>
        <v>26</v>
      </c>
      <c r="W32">
        <f>$W$8</f>
        <v>48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4</v>
      </c>
      <c r="V33">
        <f>$V$8</f>
        <v>26</v>
      </c>
      <c r="W33">
        <f>$W$8</f>
        <v>48</v>
      </c>
    </row>
    <row r="34" spans="1:23" x14ac:dyDescent="0.25">
      <c r="A34" s="18" t="s">
        <v>15</v>
      </c>
      <c r="B34" s="64">
        <f>B31</f>
        <v>0</v>
      </c>
      <c r="C34" s="64">
        <f>C31</f>
        <v>5191.1845841827126</v>
      </c>
      <c r="D34" s="64">
        <f>D31</f>
        <v>52.638391360205219</v>
      </c>
      <c r="E34" s="64">
        <f>E31</f>
        <v>5243.8229755429174</v>
      </c>
      <c r="F34" s="50"/>
      <c r="G34" s="51">
        <f>SUM(G31:G33)</f>
        <v>0</v>
      </c>
      <c r="H34" s="51">
        <f>SUM(H31:H33)</f>
        <v>2013.1308402167315</v>
      </c>
      <c r="I34" s="51">
        <f>SUM(I31:I33)</f>
        <v>22.032098200210694</v>
      </c>
      <c r="J34" s="51">
        <f>SUM(J31:J33)</f>
        <v>2035.1629384169423</v>
      </c>
      <c r="K34" s="50"/>
      <c r="L34" s="22" t="str">
        <f t="shared" si="5"/>
        <v>--</v>
      </c>
      <c r="M34" s="22">
        <f t="shared" si="5"/>
        <v>0.38779796934030114</v>
      </c>
      <c r="N34" s="22">
        <f t="shared" si="5"/>
        <v>0.41855568969508872</v>
      </c>
      <c r="O34" s="23">
        <f t="shared" si="5"/>
        <v>0.38810672059466927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5375.7481382604419</v>
      </c>
      <c r="D37" s="64">
        <f>D28+D34</f>
        <v>52.638391360205219</v>
      </c>
      <c r="E37" s="54">
        <f>SUM(B37:D37)</f>
        <v>5428.3865296206468</v>
      </c>
      <c r="F37" s="50"/>
      <c r="G37" s="51">
        <v>0</v>
      </c>
      <c r="H37" s="51">
        <v>2238.7907909408755</v>
      </c>
      <c r="I37" s="51">
        <v>175.6341424730783</v>
      </c>
      <c r="J37" s="51">
        <f>SUM(G37:I37)</f>
        <v>2414.4249334139536</v>
      </c>
      <c r="K37" s="50"/>
      <c r="L37" s="22" t="str">
        <f t="shared" ref="L37:O39" si="6">IF(B37&lt;&gt;0,G37/B37,"--")</f>
        <v>--</v>
      </c>
      <c r="M37" s="22">
        <f t="shared" si="6"/>
        <v>0.41646125029684405</v>
      </c>
      <c r="N37" s="22">
        <f t="shared" si="6"/>
        <v>3.3366168291734355</v>
      </c>
      <c r="O37" s="23">
        <f t="shared" si="6"/>
        <v>0.44477763700859402</v>
      </c>
      <c r="Q37">
        <v>7</v>
      </c>
      <c r="U37">
        <f>$U$8</f>
        <v>4</v>
      </c>
      <c r="V37">
        <f>$V$8</f>
        <v>26</v>
      </c>
      <c r="W37">
        <f>$W$8</f>
        <v>48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4</v>
      </c>
      <c r="V38">
        <f>$V$8</f>
        <v>26</v>
      </c>
      <c r="W38">
        <f>$W$8</f>
        <v>48</v>
      </c>
    </row>
    <row r="39" spans="1:23" x14ac:dyDescent="0.25">
      <c r="A39" s="18" t="s">
        <v>17</v>
      </c>
      <c r="B39" s="64">
        <f>B37</f>
        <v>0</v>
      </c>
      <c r="C39" s="64">
        <f>C37</f>
        <v>5375.7481382604419</v>
      </c>
      <c r="D39" s="64">
        <f>D37</f>
        <v>52.638391360205219</v>
      </c>
      <c r="E39" s="64">
        <f>E37</f>
        <v>5428.3865296206468</v>
      </c>
      <c r="F39" s="50"/>
      <c r="G39" s="51">
        <f>SUM(G37:G38)</f>
        <v>0</v>
      </c>
      <c r="H39" s="51">
        <f>SUM(H37:H38)</f>
        <v>2238.7907909408755</v>
      </c>
      <c r="I39" s="51">
        <f>SUM(I37:I38)</f>
        <v>175.6341424730783</v>
      </c>
      <c r="J39" s="51">
        <f>SUM(J37:J38)</f>
        <v>2414.4249334139536</v>
      </c>
      <c r="K39" s="50"/>
      <c r="L39" s="22" t="str">
        <f t="shared" si="6"/>
        <v>--</v>
      </c>
      <c r="M39" s="22">
        <f t="shared" si="6"/>
        <v>0.41646125029684405</v>
      </c>
      <c r="N39" s="22">
        <f t="shared" si="6"/>
        <v>3.3366168291734355</v>
      </c>
      <c r="O39" s="23">
        <f t="shared" si="6"/>
        <v>0.44477763700859402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5375.7481382604419</v>
      </c>
      <c r="D41" s="68">
        <f>D39</f>
        <v>52.638391360205219</v>
      </c>
      <c r="E41" s="59">
        <f>SUM(B41:D41)</f>
        <v>5428.3865296206468</v>
      </c>
      <c r="F41" s="60"/>
      <c r="G41" s="69">
        <f>SUM(G28,G34,G39)</f>
        <v>0</v>
      </c>
      <c r="H41" s="69">
        <f>SUM(H28,H34,H39)</f>
        <v>4335.4098189122087</v>
      </c>
      <c r="I41" s="69">
        <f>SUM(I28,I34,I39)</f>
        <v>197.666240673289</v>
      </c>
      <c r="J41" s="69">
        <f>SUM(J28,J34,J39)</f>
        <v>4533.0760595854972</v>
      </c>
      <c r="K41" s="60"/>
      <c r="L41" s="31" t="str">
        <f t="shared" ref="L41:O42" si="7">IF(B41&lt;&gt;0,G41/B41,"--")</f>
        <v>--</v>
      </c>
      <c r="M41" s="31">
        <f t="shared" si="7"/>
        <v>0.80647562114305449</v>
      </c>
      <c r="N41" s="31">
        <f t="shared" si="7"/>
        <v>3.7551725188685241</v>
      </c>
      <c r="O41" s="32">
        <f t="shared" si="7"/>
        <v>0.83506876948614839</v>
      </c>
    </row>
    <row r="42" spans="1:23" ht="13.5" thickBot="1" x14ac:dyDescent="0.35">
      <c r="A42" s="33" t="s">
        <v>17</v>
      </c>
      <c r="B42" s="80">
        <f>B21+B41</f>
        <v>81.298221664852036</v>
      </c>
      <c r="C42" s="80">
        <f>C21+C41</f>
        <v>5375.7481382604419</v>
      </c>
      <c r="D42" s="80">
        <f>D21+D41</f>
        <v>52.638391360205219</v>
      </c>
      <c r="E42" s="80">
        <f>E21+E41</f>
        <v>5509.6847512854993</v>
      </c>
      <c r="F42" s="34"/>
      <c r="G42" s="81">
        <f>SUM(G21,G41)</f>
        <v>20.887983010179177</v>
      </c>
      <c r="H42" s="81">
        <f>SUM(H21,H41)</f>
        <v>4335.4098189122087</v>
      </c>
      <c r="I42" s="81">
        <f>SUM(I21,I41)</f>
        <v>197.666240673289</v>
      </c>
      <c r="J42" s="81">
        <f>SUM(J21,J41)</f>
        <v>4553.9640425956768</v>
      </c>
      <c r="K42" s="34"/>
      <c r="L42" s="40">
        <f t="shared" si="7"/>
        <v>0.25693038030141507</v>
      </c>
      <c r="M42" s="40">
        <f t="shared" si="7"/>
        <v>0.80647562114305449</v>
      </c>
      <c r="N42" s="40">
        <f t="shared" si="7"/>
        <v>3.7551725188685241</v>
      </c>
      <c r="O42" s="41">
        <f t="shared" si="7"/>
        <v>0.82653804131591424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ht="12.75" customHeight="1" x14ac:dyDescent="0.25">
      <c r="A46" s="18" t="s">
        <v>19</v>
      </c>
      <c r="B46" s="65">
        <v>37.313474837825424</v>
      </c>
      <c r="C46" s="65">
        <v>0</v>
      </c>
      <c r="D46" s="65">
        <v>0</v>
      </c>
      <c r="E46" s="54">
        <f>SUM(B46:D46)</f>
        <v>37.313474837825424</v>
      </c>
      <c r="F46" s="36"/>
      <c r="G46" s="51">
        <v>2.5454124492961538</v>
      </c>
      <c r="H46" s="51">
        <v>0</v>
      </c>
      <c r="I46" s="51">
        <v>0</v>
      </c>
      <c r="J46" s="51">
        <f>SUM(G46:I46)</f>
        <v>2.5454124492961538</v>
      </c>
      <c r="K46" s="19"/>
      <c r="L46" s="22">
        <f t="shared" ref="L46:O48" si="8">IF(B46&lt;&gt;0,G46/B46,"--")</f>
        <v>6.8216976852443073E-2</v>
      </c>
      <c r="M46" s="22" t="str">
        <f t="shared" si="8"/>
        <v>--</v>
      </c>
      <c r="N46" s="22" t="str">
        <f t="shared" si="8"/>
        <v>--</v>
      </c>
      <c r="O46" s="23">
        <f t="shared" si="8"/>
        <v>6.8216976852443073E-2</v>
      </c>
      <c r="Q46">
        <v>118</v>
      </c>
      <c r="U46">
        <f>$U$8</f>
        <v>4</v>
      </c>
      <c r="V46">
        <f>$V$8</f>
        <v>26</v>
      </c>
      <c r="W46">
        <f>$W$8</f>
        <v>48</v>
      </c>
    </row>
    <row r="47" spans="1:23" ht="12.75" customHeight="1" x14ac:dyDescent="0.25">
      <c r="A47" s="18" t="s">
        <v>220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4</v>
      </c>
      <c r="V47">
        <f>$V$8</f>
        <v>26</v>
      </c>
      <c r="W47">
        <f>$W$8</f>
        <v>48</v>
      </c>
    </row>
    <row r="48" spans="1:23" ht="12.75" customHeight="1" x14ac:dyDescent="0.25">
      <c r="A48" s="18" t="s">
        <v>31</v>
      </c>
      <c r="B48" s="65">
        <f>SUM(B46:B47)</f>
        <v>37.313474837825424</v>
      </c>
      <c r="C48" s="65">
        <f>SUM(C46:C47)</f>
        <v>0</v>
      </c>
      <c r="D48" s="65">
        <f>SUM(D46:D47)</f>
        <v>0</v>
      </c>
      <c r="E48" s="65">
        <f>SUM(E46:E47)</f>
        <v>37.313474837825424</v>
      </c>
      <c r="F48" s="36"/>
      <c r="G48" s="51">
        <f>SUM(G46:G47)</f>
        <v>2.5454124492961538</v>
      </c>
      <c r="H48" s="51">
        <f>SUM(H46:H47)</f>
        <v>0</v>
      </c>
      <c r="I48" s="51">
        <f>SUM(I46:I47)</f>
        <v>0</v>
      </c>
      <c r="J48" s="51">
        <f>SUM(J46:J47)</f>
        <v>2.5454124492961538</v>
      </c>
      <c r="K48" s="19"/>
      <c r="L48" s="22">
        <f t="shared" si="8"/>
        <v>6.8216976852443073E-2</v>
      </c>
      <c r="M48" s="22" t="str">
        <f t="shared" si="8"/>
        <v>--</v>
      </c>
      <c r="N48" s="22" t="str">
        <f t="shared" si="8"/>
        <v>--</v>
      </c>
      <c r="O48" s="23">
        <f t="shared" si="8"/>
        <v>6.8216976852443073E-2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ht="12.75" customHeight="1" x14ac:dyDescent="0.25">
      <c r="A50" s="18" t="s">
        <v>19</v>
      </c>
      <c r="B50" s="64">
        <v>0</v>
      </c>
      <c r="C50" s="64">
        <v>4641.7126320568586</v>
      </c>
      <c r="D50" s="64">
        <v>52.638391360205219</v>
      </c>
      <c r="E50" s="20">
        <f>SUM(B50:D50)</f>
        <v>4694.3510234170635</v>
      </c>
      <c r="F50" s="36"/>
      <c r="G50" s="51">
        <v>0</v>
      </c>
      <c r="H50" s="51">
        <v>2677.570502772131</v>
      </c>
      <c r="I50" s="51">
        <v>30.364439850513868</v>
      </c>
      <c r="J50" s="51">
        <f>SUM(G50:I50)</f>
        <v>2707.9349426226449</v>
      </c>
      <c r="K50" s="19"/>
      <c r="L50" s="22" t="str">
        <f t="shared" ref="L50:O53" si="9">IF(B50&lt;&gt;0,G50/B50,"--")</f>
        <v>--</v>
      </c>
      <c r="M50" s="22">
        <f t="shared" si="9"/>
        <v>0.57684969213305926</v>
      </c>
      <c r="N50" s="22">
        <f t="shared" si="9"/>
        <v>0.57684969213305926</v>
      </c>
      <c r="O50" s="23">
        <f t="shared" si="9"/>
        <v>0.57684969213305926</v>
      </c>
      <c r="Q50">
        <v>95</v>
      </c>
      <c r="U50">
        <f>$U$8</f>
        <v>4</v>
      </c>
      <c r="V50">
        <f>$V$8</f>
        <v>26</v>
      </c>
      <c r="W50">
        <f>$W$8</f>
        <v>48</v>
      </c>
    </row>
    <row r="51" spans="1:23" ht="12.75" customHeight="1" x14ac:dyDescent="0.25">
      <c r="A51" s="18" t="s">
        <v>220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4</v>
      </c>
      <c r="V51">
        <f>$V$8</f>
        <v>26</v>
      </c>
      <c r="W51">
        <f>$W$8</f>
        <v>48</v>
      </c>
    </row>
    <row r="52" spans="1:23" ht="12.75" customHeight="1" x14ac:dyDescent="0.25">
      <c r="A52" s="79" t="s">
        <v>33</v>
      </c>
      <c r="B52" s="103">
        <f>SUM(B50:B51)</f>
        <v>0</v>
      </c>
      <c r="C52" s="103">
        <f>SUM(C50:C51)</f>
        <v>4641.7126320568586</v>
      </c>
      <c r="D52" s="103">
        <f>SUM(D50:D51)</f>
        <v>52.638391360205219</v>
      </c>
      <c r="E52" s="103">
        <f>SUM(E50:E51)</f>
        <v>4694.3510234170635</v>
      </c>
      <c r="F52" s="102"/>
      <c r="G52" s="69">
        <f>SUM(G50:G51)</f>
        <v>0</v>
      </c>
      <c r="H52" s="69">
        <f>SUM(H50:H51)</f>
        <v>2677.570502772131</v>
      </c>
      <c r="I52" s="69">
        <f>SUM(I50:I51)</f>
        <v>30.364439850513868</v>
      </c>
      <c r="J52" s="69">
        <f>SUM(J50:J51)</f>
        <v>2707.9349426226449</v>
      </c>
      <c r="K52" s="28"/>
      <c r="L52" s="31" t="str">
        <f t="shared" si="9"/>
        <v>--</v>
      </c>
      <c r="M52" s="31">
        <f t="shared" si="9"/>
        <v>0.57684969213305926</v>
      </c>
      <c r="N52" s="31">
        <f t="shared" si="9"/>
        <v>0.57684969213305926</v>
      </c>
      <c r="O52" s="32">
        <f t="shared" si="9"/>
        <v>0.57684969213305926</v>
      </c>
    </row>
    <row r="53" spans="1:23" ht="13.5" thickBot="1" x14ac:dyDescent="0.35">
      <c r="A53" s="33" t="s">
        <v>17</v>
      </c>
      <c r="B53" s="82">
        <f>SUM(B48,B52)</f>
        <v>37.313474837825424</v>
      </c>
      <c r="C53" s="82">
        <f>SUM(C48,C52)</f>
        <v>4641.7126320568586</v>
      </c>
      <c r="D53" s="82">
        <f>SUM(D48,D52)</f>
        <v>52.638391360205219</v>
      </c>
      <c r="E53" s="82">
        <f>SUM(E48,E52)</f>
        <v>4731.6644982548887</v>
      </c>
      <c r="F53" s="38"/>
      <c r="G53" s="81">
        <f>SUM(G48,G52)</f>
        <v>2.5454124492961538</v>
      </c>
      <c r="H53" s="81">
        <f>SUM(H48,H52)</f>
        <v>2677.570502772131</v>
      </c>
      <c r="I53" s="81">
        <f>SUM(I48,I52)</f>
        <v>30.364439850513868</v>
      </c>
      <c r="J53" s="81">
        <f>SUM(J48,J52)</f>
        <v>2710.4803550719412</v>
      </c>
      <c r="K53" s="37"/>
      <c r="L53" s="40">
        <f t="shared" si="9"/>
        <v>6.8216976852443073E-2</v>
      </c>
      <c r="M53" s="40">
        <f t="shared" si="9"/>
        <v>0.57684969213305926</v>
      </c>
      <c r="N53" s="40">
        <f t="shared" si="9"/>
        <v>0.57684969213305926</v>
      </c>
      <c r="O53" s="41">
        <f t="shared" si="9"/>
        <v>0.57283866091342872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81.298221664852036</v>
      </c>
      <c r="C55" s="65">
        <f>C42</f>
        <v>5375.7481382604419</v>
      </c>
      <c r="D55" s="65">
        <f>D42</f>
        <v>52.638391360205219</v>
      </c>
      <c r="E55" s="65">
        <f>E42</f>
        <v>5509.6847512854993</v>
      </c>
      <c r="F55" s="42"/>
      <c r="G55" s="51">
        <f>G42+G53</f>
        <v>23.433395459475332</v>
      </c>
      <c r="H55" s="51">
        <f>H42+H53</f>
        <v>7012.9803216843393</v>
      </c>
      <c r="I55" s="51">
        <f>I42+I53</f>
        <v>228.03068052380286</v>
      </c>
      <c r="J55" s="51">
        <f>J42+J53</f>
        <v>7264.4443976676175</v>
      </c>
      <c r="K55" s="19"/>
      <c r="L55" s="22">
        <f>IF(B55&lt;&gt;0,G55/B55,"--")</f>
        <v>0.28823995137407021</v>
      </c>
      <c r="M55" s="22">
        <f>IF(C55&lt;&gt;0,H55/C55,"--")</f>
        <v>1.3045589453440607</v>
      </c>
      <c r="N55" s="22">
        <f>IF(D55&lt;&gt;0,I55/D55,"--")</f>
        <v>4.3320222110015836</v>
      </c>
      <c r="O55" s="22">
        <f>IF(E55&lt;&gt;0,J55/E55,"--")</f>
        <v>1.3184863972430916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-5.5511151231257827E-17</v>
      </c>
      <c r="M57" s="61">
        <v>0</v>
      </c>
      <c r="N57" s="61">
        <v>0</v>
      </c>
      <c r="Q57">
        <v>117</v>
      </c>
      <c r="U57">
        <f>$U$8</f>
        <v>4</v>
      </c>
      <c r="V57">
        <f>$V$8</f>
        <v>26</v>
      </c>
      <c r="W57">
        <f>$W$8</f>
        <v>48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4</v>
      </c>
      <c r="V58">
        <f>$V$8</f>
        <v>26</v>
      </c>
      <c r="W58">
        <f>$W$8</f>
        <v>48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-5.5511151231257827E-17</v>
      </c>
      <c r="M59" s="61">
        <v>0</v>
      </c>
      <c r="N59" s="61">
        <v>0</v>
      </c>
      <c r="Q59">
        <v>47</v>
      </c>
      <c r="S59">
        <v>31</v>
      </c>
      <c r="U59">
        <f>$U$8</f>
        <v>4</v>
      </c>
      <c r="V59">
        <f>$V$8</f>
        <v>26</v>
      </c>
      <c r="W59">
        <f>$W$8</f>
        <v>48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4.16 - Cost of Returned-to-Sender UAA Mail -- Periodicals, Carrier Route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16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4</v>
      </c>
      <c r="V8" s="25">
        <f>VLOOKUP($Y$6,RMap,5,FALSE)</f>
        <v>26</v>
      </c>
      <c r="W8" s="26">
        <f>VLOOKUP($Y$6,RMap,6,FALSE)</f>
        <v>48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4</v>
      </c>
      <c r="V9">
        <f>$V$8</f>
        <v>26</v>
      </c>
      <c r="W9">
        <f>$W$8</f>
        <v>48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4</v>
      </c>
      <c r="V10">
        <f>$V$8</f>
        <v>26</v>
      </c>
      <c r="W10">
        <f>$W$8</f>
        <v>48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4</v>
      </c>
      <c r="V11">
        <f>$V$8</f>
        <v>26</v>
      </c>
      <c r="W11">
        <f>$W$8</f>
        <v>48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4</v>
      </c>
      <c r="V12">
        <f>$V$8</f>
        <v>26</v>
      </c>
      <c r="W12">
        <f>$W$8</f>
        <v>48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4</v>
      </c>
      <c r="V13">
        <f>$V$8</f>
        <v>26</v>
      </c>
      <c r="W13">
        <f>$W$8</f>
        <v>48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112.68169483015436</v>
      </c>
      <c r="C17" s="19">
        <v>0</v>
      </c>
      <c r="D17" s="19">
        <v>0</v>
      </c>
      <c r="E17" s="19">
        <f t="shared" ref="E17:E22" si="3">SUM(B17:D17)</f>
        <v>112.68169483015436</v>
      </c>
      <c r="G17" s="51">
        <v>9.8436077610690838</v>
      </c>
      <c r="H17" s="51">
        <v>0</v>
      </c>
      <c r="I17" s="51">
        <v>0</v>
      </c>
      <c r="J17" s="21">
        <f t="shared" ref="J17:J22" si="4">SUM(G17:I17)</f>
        <v>9.8436077610690838</v>
      </c>
      <c r="L17" s="22">
        <f t="shared" ref="L17:O23" si="5">IF(B17&lt;&gt;0,G17/B17,"--")</f>
        <v>8.7357647361502686E-2</v>
      </c>
      <c r="M17" s="22" t="str">
        <f t="shared" si="5"/>
        <v>--</v>
      </c>
      <c r="N17" s="22" t="str">
        <f t="shared" si="5"/>
        <v>--</v>
      </c>
      <c r="O17" s="23">
        <f t="shared" si="5"/>
        <v>8.7357647361502686E-2</v>
      </c>
      <c r="Q17">
        <v>48</v>
      </c>
      <c r="R17">
        <v>65</v>
      </c>
      <c r="U17">
        <f t="shared" ref="U17:U22" si="6">$U$8</f>
        <v>4</v>
      </c>
      <c r="V17">
        <f t="shared" ref="V17:V22" si="7">$V$8</f>
        <v>26</v>
      </c>
      <c r="W17">
        <f t="shared" ref="W17:W22" si="8">$W$8</f>
        <v>48</v>
      </c>
    </row>
    <row r="18" spans="1:30" ht="12.75" customHeight="1" x14ac:dyDescent="0.25">
      <c r="A18" s="27" t="s">
        <v>24</v>
      </c>
      <c r="B18" s="19">
        <v>112.68169483015437</v>
      </c>
      <c r="C18" s="19">
        <v>0</v>
      </c>
      <c r="D18" s="19">
        <v>0</v>
      </c>
      <c r="E18" s="19">
        <f t="shared" si="3"/>
        <v>112.68169483015437</v>
      </c>
      <c r="G18" s="51">
        <v>0.9255834141260646</v>
      </c>
      <c r="H18" s="51">
        <v>0</v>
      </c>
      <c r="I18" s="51">
        <v>0</v>
      </c>
      <c r="J18" s="21">
        <f t="shared" si="4"/>
        <v>0.9255834141260646</v>
      </c>
      <c r="L18" s="22">
        <f t="shared" si="5"/>
        <v>8.2141417514282212E-3</v>
      </c>
      <c r="M18" s="22" t="str">
        <f t="shared" si="5"/>
        <v>--</v>
      </c>
      <c r="N18" s="22" t="str">
        <f t="shared" si="5"/>
        <v>--</v>
      </c>
      <c r="O18" s="23">
        <f t="shared" si="5"/>
        <v>8.2141417514282212E-3</v>
      </c>
      <c r="Q18">
        <v>49</v>
      </c>
      <c r="R18">
        <v>66</v>
      </c>
      <c r="U18">
        <f t="shared" si="6"/>
        <v>4</v>
      </c>
      <c r="V18">
        <f t="shared" si="7"/>
        <v>26</v>
      </c>
      <c r="W18">
        <f t="shared" si="8"/>
        <v>48</v>
      </c>
    </row>
    <row r="19" spans="1:30" ht="12.75" customHeight="1" x14ac:dyDescent="0.25">
      <c r="A19" s="18" t="s">
        <v>25</v>
      </c>
      <c r="B19" s="19">
        <v>112.68169483015436</v>
      </c>
      <c r="C19" s="19">
        <v>0</v>
      </c>
      <c r="D19" s="19">
        <v>0</v>
      </c>
      <c r="E19" s="19">
        <f t="shared" si="3"/>
        <v>112.68169483015436</v>
      </c>
      <c r="G19" s="51">
        <v>-3.5065509432493887</v>
      </c>
      <c r="H19" s="51">
        <v>0</v>
      </c>
      <c r="I19" s="51">
        <v>0</v>
      </c>
      <c r="J19" s="21">
        <f t="shared" si="4"/>
        <v>-3.5065509432493887</v>
      </c>
      <c r="L19" s="22">
        <f t="shared" si="5"/>
        <v>-3.1119082372117576E-2</v>
      </c>
      <c r="M19" s="22" t="str">
        <f t="shared" si="5"/>
        <v>--</v>
      </c>
      <c r="N19" s="22" t="str">
        <f t="shared" si="5"/>
        <v>--</v>
      </c>
      <c r="O19" s="23">
        <f t="shared" si="5"/>
        <v>-3.1119082372117576E-2</v>
      </c>
      <c r="Q19">
        <v>50</v>
      </c>
      <c r="R19">
        <v>67</v>
      </c>
      <c r="S19">
        <v>27</v>
      </c>
      <c r="T19">
        <v>10</v>
      </c>
      <c r="U19">
        <f t="shared" si="6"/>
        <v>4</v>
      </c>
      <c r="V19">
        <f t="shared" si="7"/>
        <v>26</v>
      </c>
      <c r="W19">
        <f t="shared" si="8"/>
        <v>48</v>
      </c>
    </row>
    <row r="20" spans="1:30" ht="12.75" customHeight="1" x14ac:dyDescent="0.25">
      <c r="A20" s="18" t="s">
        <v>26</v>
      </c>
      <c r="B20" s="19">
        <v>42.819044035458646</v>
      </c>
      <c r="C20" s="19">
        <v>0</v>
      </c>
      <c r="D20" s="19">
        <v>0</v>
      </c>
      <c r="E20" s="19">
        <f t="shared" si="3"/>
        <v>42.819044035458646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4</v>
      </c>
      <c r="V20">
        <f t="shared" si="7"/>
        <v>26</v>
      </c>
      <c r="W20">
        <f t="shared" si="8"/>
        <v>48</v>
      </c>
    </row>
    <row r="21" spans="1:30" ht="12.75" customHeight="1" x14ac:dyDescent="0.25">
      <c r="A21" s="27" t="s">
        <v>92</v>
      </c>
      <c r="B21" s="19">
        <v>64.22856605318799</v>
      </c>
      <c r="C21" s="19">
        <v>0</v>
      </c>
      <c r="D21" s="19">
        <v>0</v>
      </c>
      <c r="E21" s="19">
        <f t="shared" si="3"/>
        <v>64.22856605318799</v>
      </c>
      <c r="G21" s="51">
        <v>-1.4548542381329799</v>
      </c>
      <c r="H21" s="51">
        <v>0</v>
      </c>
      <c r="I21" s="51">
        <v>0</v>
      </c>
      <c r="J21" s="21">
        <f t="shared" si="4"/>
        <v>-1.4548542381329799</v>
      </c>
      <c r="L21" s="22">
        <f t="shared" si="5"/>
        <v>-2.2651202222515879E-2</v>
      </c>
      <c r="M21" s="22" t="str">
        <f t="shared" si="5"/>
        <v>--</v>
      </c>
      <c r="N21" s="22" t="str">
        <f t="shared" si="5"/>
        <v>--</v>
      </c>
      <c r="O21" s="23">
        <f t="shared" si="5"/>
        <v>-2.2651202222515879E-2</v>
      </c>
      <c r="Q21">
        <v>52</v>
      </c>
      <c r="R21">
        <v>70</v>
      </c>
      <c r="S21">
        <v>27</v>
      </c>
      <c r="T21">
        <v>10</v>
      </c>
      <c r="U21">
        <f t="shared" si="6"/>
        <v>4</v>
      </c>
      <c r="V21">
        <f t="shared" si="7"/>
        <v>26</v>
      </c>
      <c r="W21">
        <f t="shared" si="8"/>
        <v>48</v>
      </c>
    </row>
    <row r="22" spans="1:30" ht="12.75" customHeight="1" x14ac:dyDescent="0.25">
      <c r="A22" s="27" t="s">
        <v>104</v>
      </c>
      <c r="B22" s="19">
        <v>5.6340847415077189</v>
      </c>
      <c r="C22" s="19">
        <v>0</v>
      </c>
      <c r="D22" s="19">
        <v>0</v>
      </c>
      <c r="E22" s="19">
        <f t="shared" si="3"/>
        <v>5.6340847415077189</v>
      </c>
      <c r="G22" s="51">
        <v>0.84527000611874104</v>
      </c>
      <c r="H22" s="51">
        <v>0</v>
      </c>
      <c r="I22" s="51">
        <v>0</v>
      </c>
      <c r="J22" s="21">
        <f t="shared" si="4"/>
        <v>0.84527000611874104</v>
      </c>
      <c r="L22" s="22">
        <f t="shared" si="5"/>
        <v>0.1500279184463493</v>
      </c>
      <c r="M22" s="22" t="str">
        <f t="shared" si="5"/>
        <v>--</v>
      </c>
      <c r="N22" s="22" t="str">
        <f t="shared" si="5"/>
        <v>--</v>
      </c>
      <c r="O22" s="23">
        <f t="shared" si="5"/>
        <v>0.1500279184463493</v>
      </c>
      <c r="Q22">
        <v>55</v>
      </c>
      <c r="R22">
        <v>72</v>
      </c>
      <c r="S22">
        <v>27</v>
      </c>
      <c r="T22">
        <v>10</v>
      </c>
      <c r="U22">
        <f t="shared" si="6"/>
        <v>4</v>
      </c>
      <c r="V22">
        <f t="shared" si="7"/>
        <v>26</v>
      </c>
      <c r="W22">
        <f t="shared" si="8"/>
        <v>48</v>
      </c>
      <c r="AA22" s="21">
        <v>0.84527000611874104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112.68169483015436</v>
      </c>
      <c r="C23" s="19">
        <f>C19</f>
        <v>0</v>
      </c>
      <c r="D23" s="19">
        <f>D19</f>
        <v>0</v>
      </c>
      <c r="E23" s="19">
        <f>E19</f>
        <v>112.68169483015436</v>
      </c>
      <c r="G23" s="21">
        <f>SUM(G17:G22)</f>
        <v>6.6530559999315209</v>
      </c>
      <c r="H23" s="21">
        <f>SUM(H17:H22)</f>
        <v>0</v>
      </c>
      <c r="I23" s="21">
        <f>SUM(I17:I22)</f>
        <v>0</v>
      </c>
      <c r="J23" s="21">
        <f>SUM(J17:J22)</f>
        <v>6.6530559999315209</v>
      </c>
      <c r="L23" s="22">
        <f t="shared" si="5"/>
        <v>5.9042917396296739E-2</v>
      </c>
      <c r="M23" s="22" t="str">
        <f t="shared" si="5"/>
        <v>--</v>
      </c>
      <c r="N23" s="22" t="str">
        <f t="shared" si="5"/>
        <v>--</v>
      </c>
      <c r="O23" s="23">
        <f t="shared" si="5"/>
        <v>5.9042917396296739E-2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112.68169483015436</v>
      </c>
      <c r="C26" s="54">
        <f>C14+C23</f>
        <v>0</v>
      </c>
      <c r="D26" s="54">
        <f>D14+D23</f>
        <v>0</v>
      </c>
      <c r="E26" s="19">
        <f>SUM(B26:D26)</f>
        <v>112.68169483015436</v>
      </c>
      <c r="G26" s="51">
        <v>50.072537476633691</v>
      </c>
      <c r="H26" s="51">
        <v>0</v>
      </c>
      <c r="I26" s="51">
        <v>0</v>
      </c>
      <c r="J26" s="21">
        <f>SUM(G26:I26)</f>
        <v>50.072537476633691</v>
      </c>
      <c r="L26" s="22">
        <f t="shared" ref="L26:O28" si="9">IF(B26&lt;&gt;0,G26/B26,"--")</f>
        <v>0.44437153303478671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0.44437153303478671</v>
      </c>
      <c r="Q26">
        <v>75</v>
      </c>
      <c r="U26">
        <f>$U$8</f>
        <v>4</v>
      </c>
      <c r="V26">
        <f>$V$8</f>
        <v>26</v>
      </c>
      <c r="W26">
        <f>$W$8</f>
        <v>48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4</v>
      </c>
      <c r="V27">
        <f>$V$8</f>
        <v>26</v>
      </c>
      <c r="W27">
        <f>$W$8</f>
        <v>48</v>
      </c>
    </row>
    <row r="28" spans="1:30" ht="12.75" customHeight="1" x14ac:dyDescent="0.25">
      <c r="A28" s="18" t="s">
        <v>17</v>
      </c>
      <c r="B28" s="19">
        <f>B26</f>
        <v>112.68169483015436</v>
      </c>
      <c r="C28" s="19">
        <f>C26</f>
        <v>0</v>
      </c>
      <c r="D28" s="19">
        <f>D26</f>
        <v>0</v>
      </c>
      <c r="E28" s="19">
        <f>E26</f>
        <v>112.68169483015436</v>
      </c>
      <c r="G28" s="21">
        <f>SUM(G26:G27)</f>
        <v>50.072537476633691</v>
      </c>
      <c r="H28" s="21">
        <f>SUM(H26:H27)</f>
        <v>0</v>
      </c>
      <c r="I28" s="21">
        <f>SUM(I26:I27)</f>
        <v>0</v>
      </c>
      <c r="J28" s="21">
        <f>SUM(J26:J27)</f>
        <v>50.072537476633691</v>
      </c>
      <c r="L28" s="22">
        <f t="shared" si="9"/>
        <v>0.44437153303478671</v>
      </c>
      <c r="M28" s="22" t="str">
        <f t="shared" si="9"/>
        <v>--</v>
      </c>
      <c r="N28" s="22" t="str">
        <f t="shared" si="9"/>
        <v>--</v>
      </c>
      <c r="O28" s="23">
        <f t="shared" si="9"/>
        <v>0.44437153303478671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112.68169483015436</v>
      </c>
      <c r="C30" s="19">
        <f>C28</f>
        <v>0</v>
      </c>
      <c r="D30" s="19">
        <f>D28</f>
        <v>0</v>
      </c>
      <c r="E30" s="19">
        <f>E28</f>
        <v>112.68169483015436</v>
      </c>
      <c r="G30" s="21">
        <f>SUM(G14,G23,G28)</f>
        <v>56.725593476565209</v>
      </c>
      <c r="H30" s="21">
        <f>SUM(H14,H23,H28)</f>
        <v>0</v>
      </c>
      <c r="I30" s="21">
        <f>SUM(I14,I23,I28)</f>
        <v>0</v>
      </c>
      <c r="J30" s="21">
        <f>SUM(J14,J23,J28)</f>
        <v>56.725593476565209</v>
      </c>
      <c r="L30" s="22">
        <f>IF(B30&lt;&gt;0,G30/B30,"--")</f>
        <v>0.50341445043108346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0.50341445043108346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205.01376489971716</v>
      </c>
      <c r="C34" s="19">
        <v>669.98495745161847</v>
      </c>
      <c r="D34" s="19">
        <v>0</v>
      </c>
      <c r="E34" s="19">
        <f>SUM(B34:D34)</f>
        <v>874.99872235133557</v>
      </c>
      <c r="G34" s="51">
        <v>4.0203423458270295</v>
      </c>
      <c r="H34" s="51">
        <v>69.438571233889064</v>
      </c>
      <c r="I34" s="51">
        <v>0</v>
      </c>
      <c r="J34" s="21">
        <f>SUM(G34:I34)</f>
        <v>73.458913579716096</v>
      </c>
      <c r="L34" s="22">
        <f t="shared" ref="L34:O37" si="10">IF(B34&lt;&gt;0,G34/B34,"--")</f>
        <v>1.9610109339700126E-2</v>
      </c>
      <c r="M34" s="22">
        <f t="shared" si="10"/>
        <v>0.10364198548279112</v>
      </c>
      <c r="N34" s="22" t="str">
        <f t="shared" si="10"/>
        <v>--</v>
      </c>
      <c r="O34" s="23">
        <f t="shared" si="10"/>
        <v>8.3953166676991292E-2</v>
      </c>
      <c r="Q34">
        <v>0</v>
      </c>
      <c r="U34">
        <f>$U$8</f>
        <v>4</v>
      </c>
      <c r="V34">
        <f>$V$8</f>
        <v>26</v>
      </c>
      <c r="W34">
        <f>$W$8</f>
        <v>48</v>
      </c>
    </row>
    <row r="35" spans="1:23" ht="12.75" customHeight="1" x14ac:dyDescent="0.25">
      <c r="A35" s="27" t="s">
        <v>111</v>
      </c>
      <c r="B35" s="19">
        <v>205.01376489971716</v>
      </c>
      <c r="C35" s="19">
        <v>669.98495745161847</v>
      </c>
      <c r="D35" s="19">
        <v>0</v>
      </c>
      <c r="E35" s="19">
        <f>SUM(B35:D35)</f>
        <v>874.99872235133557</v>
      </c>
      <c r="G35" s="51">
        <v>34.979647809458442</v>
      </c>
      <c r="H35" s="51">
        <v>348.93573566942507</v>
      </c>
      <c r="I35" s="51">
        <v>0</v>
      </c>
      <c r="J35" s="21">
        <f>SUM(G35:I35)</f>
        <v>383.91538347888354</v>
      </c>
      <c r="L35" s="22">
        <f t="shared" si="10"/>
        <v>0.17062097184825029</v>
      </c>
      <c r="M35" s="22">
        <f t="shared" si="10"/>
        <v>0.52081129850534402</v>
      </c>
      <c r="N35" s="22" t="str">
        <f t="shared" si="10"/>
        <v>--</v>
      </c>
      <c r="O35" s="23">
        <f t="shared" si="10"/>
        <v>0.43876107892730287</v>
      </c>
      <c r="Q35">
        <v>3</v>
      </c>
      <c r="U35">
        <f>$U$8</f>
        <v>4</v>
      </c>
      <c r="V35">
        <f>$V$8</f>
        <v>26</v>
      </c>
      <c r="W35">
        <f>$W$8</f>
        <v>48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4</v>
      </c>
      <c r="V36">
        <f>$V$8</f>
        <v>26</v>
      </c>
      <c r="W36">
        <f>$W$8</f>
        <v>48</v>
      </c>
    </row>
    <row r="37" spans="1:23" ht="12.75" customHeight="1" x14ac:dyDescent="0.25">
      <c r="A37" s="18" t="s">
        <v>17</v>
      </c>
      <c r="B37" s="19">
        <f>B34</f>
        <v>205.01376489971716</v>
      </c>
      <c r="C37" s="19">
        <f>C34</f>
        <v>669.98495745161847</v>
      </c>
      <c r="D37" s="19">
        <f>D34</f>
        <v>0</v>
      </c>
      <c r="E37" s="19">
        <f>E34</f>
        <v>874.99872235133557</v>
      </c>
      <c r="G37" s="21">
        <f>SUM(G34:G36)</f>
        <v>38.999990155285474</v>
      </c>
      <c r="H37" s="21">
        <f>SUM(H34:H36)</f>
        <v>418.37430690331416</v>
      </c>
      <c r="I37" s="21">
        <f>SUM(I34:I36)</f>
        <v>0</v>
      </c>
      <c r="J37" s="21">
        <f>SUM(J34:J36)</f>
        <v>457.37429705859961</v>
      </c>
      <c r="L37" s="22">
        <f t="shared" si="10"/>
        <v>0.1902310811879504</v>
      </c>
      <c r="M37" s="22">
        <f t="shared" si="10"/>
        <v>0.62445328398813515</v>
      </c>
      <c r="N37" s="22" t="str">
        <f t="shared" si="10"/>
        <v>--</v>
      </c>
      <c r="O37" s="23">
        <f t="shared" si="10"/>
        <v>0.52271424560429414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0</v>
      </c>
      <c r="D40" s="19">
        <v>0</v>
      </c>
      <c r="E40" s="19">
        <f>SUM(B40:D40)</f>
        <v>0</v>
      </c>
      <c r="G40" s="51">
        <v>0</v>
      </c>
      <c r="H40" s="51">
        <v>0</v>
      </c>
      <c r="I40" s="51">
        <v>0</v>
      </c>
      <c r="J40" s="21">
        <f>SUM(G40:I40)</f>
        <v>0</v>
      </c>
      <c r="L40" s="22" t="str">
        <f t="shared" ref="L40:O43" si="11">IF(B40&lt;&gt;0,G40/B40,"--")</f>
        <v>--</v>
      </c>
      <c r="M40" s="22" t="str">
        <f t="shared" si="11"/>
        <v>--</v>
      </c>
      <c r="N40" s="22" t="str">
        <f t="shared" si="11"/>
        <v>--</v>
      </c>
      <c r="O40" s="23" t="str">
        <f t="shared" si="11"/>
        <v>--</v>
      </c>
      <c r="Q40">
        <v>1</v>
      </c>
      <c r="R40">
        <v>2</v>
      </c>
      <c r="U40">
        <f>$U$8</f>
        <v>4</v>
      </c>
      <c r="V40">
        <f>$V$8</f>
        <v>26</v>
      </c>
      <c r="W40">
        <f>$W$8</f>
        <v>48</v>
      </c>
    </row>
    <row r="41" spans="1:23" ht="12.75" customHeight="1" x14ac:dyDescent="0.25">
      <c r="A41" s="27" t="s">
        <v>97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21">
        <f>SUM(G41:I41)</f>
        <v>0</v>
      </c>
      <c r="L41" s="22" t="str">
        <f t="shared" si="11"/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5</v>
      </c>
      <c r="R41">
        <v>7</v>
      </c>
      <c r="U41">
        <f>$U$8</f>
        <v>4</v>
      </c>
      <c r="V41">
        <f>$V$8</f>
        <v>26</v>
      </c>
      <c r="W41">
        <f>$W$8</f>
        <v>48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4</v>
      </c>
      <c r="V42">
        <f>$V$8</f>
        <v>26</v>
      </c>
      <c r="W42">
        <f>$W$8</f>
        <v>48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0</v>
      </c>
      <c r="D43" s="19">
        <f>D40</f>
        <v>0</v>
      </c>
      <c r="E43" s="19">
        <f>E40</f>
        <v>0</v>
      </c>
      <c r="G43" s="21">
        <f>SUM(G40:G42)</f>
        <v>0</v>
      </c>
      <c r="H43" s="21">
        <f>SUM(H40:H42)</f>
        <v>0</v>
      </c>
      <c r="I43" s="21">
        <f>SUM(I40:I42)</f>
        <v>0</v>
      </c>
      <c r="J43" s="21">
        <f>SUM(J40:J42)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205.01376489971716</v>
      </c>
      <c r="C46" s="64">
        <f>C37+C43</f>
        <v>669.98495745161847</v>
      </c>
      <c r="D46" s="64">
        <f>D37+D43</f>
        <v>0</v>
      </c>
      <c r="E46" s="19">
        <f>SUM(B46:D46)</f>
        <v>874.99872235133557</v>
      </c>
      <c r="G46" s="51">
        <v>248.119761986084</v>
      </c>
      <c r="H46" s="51">
        <v>832.59978238872498</v>
      </c>
      <c r="I46" s="51">
        <v>0</v>
      </c>
      <c r="J46" s="21">
        <f>SUM(G46:I46)</f>
        <v>1080.7195443748089</v>
      </c>
      <c r="L46" s="22">
        <f t="shared" ref="L46:O48" si="12">IF(B46&lt;&gt;0,G46/B46,"--")</f>
        <v>1.2102590384965235</v>
      </c>
      <c r="M46" s="22">
        <f t="shared" si="12"/>
        <v>1.2427141432482824</v>
      </c>
      <c r="N46" s="22" t="str">
        <f t="shared" si="12"/>
        <v>--</v>
      </c>
      <c r="O46" s="23">
        <f t="shared" si="12"/>
        <v>1.2351098541843024</v>
      </c>
      <c r="Q46">
        <v>11</v>
      </c>
      <c r="U46">
        <f>$U$8</f>
        <v>4</v>
      </c>
      <c r="V46">
        <f>$V$8</f>
        <v>26</v>
      </c>
      <c r="W46">
        <f>$W$8</f>
        <v>48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4</v>
      </c>
      <c r="V47">
        <f>$V$8</f>
        <v>26</v>
      </c>
      <c r="W47">
        <f>$W$8</f>
        <v>48</v>
      </c>
    </row>
    <row r="48" spans="1:23" ht="12.75" customHeight="1" x14ac:dyDescent="0.25">
      <c r="A48" s="18" t="s">
        <v>17</v>
      </c>
      <c r="B48" s="19">
        <f>B46</f>
        <v>205.01376489971716</v>
      </c>
      <c r="C48" s="19">
        <f>C46</f>
        <v>669.98495745161847</v>
      </c>
      <c r="D48" s="19">
        <f>D46</f>
        <v>0</v>
      </c>
      <c r="E48" s="19">
        <f>E46</f>
        <v>874.99872235133557</v>
      </c>
      <c r="G48" s="21">
        <f>SUM(G46:G47)</f>
        <v>248.119761986084</v>
      </c>
      <c r="H48" s="21">
        <f>SUM(H46:H47)</f>
        <v>832.59978238872498</v>
      </c>
      <c r="I48" s="21">
        <f>SUM(I46:I47)</f>
        <v>0</v>
      </c>
      <c r="J48" s="21">
        <f>SUM(J46:J47)</f>
        <v>1080.7195443748089</v>
      </c>
      <c r="L48" s="22">
        <f t="shared" si="12"/>
        <v>1.2102590384965235</v>
      </c>
      <c r="M48" s="22">
        <f t="shared" si="12"/>
        <v>1.2427141432482824</v>
      </c>
      <c r="N48" s="22" t="str">
        <f t="shared" si="12"/>
        <v>--</v>
      </c>
      <c r="O48" s="23">
        <f t="shared" si="12"/>
        <v>1.2351098541843024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205.01376489971716</v>
      </c>
      <c r="C50" s="28">
        <f>C48</f>
        <v>669.98495745161847</v>
      </c>
      <c r="D50" s="28">
        <f>D48</f>
        <v>0</v>
      </c>
      <c r="E50" s="28">
        <f>E48</f>
        <v>874.99872235133557</v>
      </c>
      <c r="F50" s="29"/>
      <c r="G50" s="30">
        <f>SUM(G37,G43,G48)</f>
        <v>287.11975214136947</v>
      </c>
      <c r="H50" s="30">
        <f>SUM(H37,H43,H48)</f>
        <v>1250.974089292039</v>
      </c>
      <c r="I50" s="30">
        <f>SUM(I37,I43,I48)</f>
        <v>0</v>
      </c>
      <c r="J50" s="30">
        <f>SUM(J37,J43,J48)</f>
        <v>1538.0938414334087</v>
      </c>
      <c r="K50" s="29"/>
      <c r="L50" s="31">
        <f t="shared" ref="L50:O51" si="13">IF(B50&lt;&gt;0,G50/B50,"--")</f>
        <v>1.4004901196844739</v>
      </c>
      <c r="M50" s="31">
        <f t="shared" si="13"/>
        <v>1.8671674272364174</v>
      </c>
      <c r="N50" s="31" t="str">
        <f t="shared" si="13"/>
        <v>--</v>
      </c>
      <c r="O50" s="32">
        <f t="shared" si="13"/>
        <v>1.7578240997885966</v>
      </c>
    </row>
    <row r="51" spans="1:23" ht="12.75" customHeight="1" thickBot="1" x14ac:dyDescent="0.35">
      <c r="A51" s="33" t="s">
        <v>17</v>
      </c>
      <c r="B51" s="37">
        <f>SUM(B30,B50)</f>
        <v>317.69545972987152</v>
      </c>
      <c r="C51" s="37">
        <f>SUM(C30,C50)</f>
        <v>669.98495745161847</v>
      </c>
      <c r="D51" s="37">
        <f>SUM(D30,D50)</f>
        <v>0</v>
      </c>
      <c r="E51" s="37">
        <f>SUM(E30,E50)</f>
        <v>987.68041718148993</v>
      </c>
      <c r="F51" s="84"/>
      <c r="G51" s="39">
        <f>SUM(G30,G50)</f>
        <v>343.8453456179347</v>
      </c>
      <c r="H51" s="39">
        <f>SUM(H30,H50)</f>
        <v>1250.974089292039</v>
      </c>
      <c r="I51" s="39">
        <f>SUM(I30,I50)</f>
        <v>0</v>
      </c>
      <c r="J51" s="39">
        <f>SUM(J30,J50)</f>
        <v>1594.8194349099738</v>
      </c>
      <c r="K51" s="84"/>
      <c r="L51" s="40">
        <f t="shared" si="13"/>
        <v>1.0823111728140458</v>
      </c>
      <c r="M51" s="40">
        <f t="shared" si="13"/>
        <v>1.8671674272364174</v>
      </c>
      <c r="N51" s="40" t="str">
        <f t="shared" si="13"/>
        <v>--</v>
      </c>
      <c r="O51" s="41">
        <f t="shared" si="13"/>
        <v>1.61471201328569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4</v>
      </c>
      <c r="V55">
        <f>$V$8</f>
        <v>26</v>
      </c>
      <c r="W55">
        <f>$W$8</f>
        <v>48</v>
      </c>
    </row>
    <row r="56" spans="1:23" x14ac:dyDescent="0.25">
      <c r="A56" s="18" t="s">
        <v>220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4</v>
      </c>
      <c r="V56">
        <f>$V$8</f>
        <v>26</v>
      </c>
      <c r="W56">
        <f>$W$8</f>
        <v>48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4</v>
      </c>
      <c r="V59">
        <f>$V$8</f>
        <v>26</v>
      </c>
      <c r="W59">
        <f>$W$8</f>
        <v>48</v>
      </c>
    </row>
    <row r="60" spans="1:23" x14ac:dyDescent="0.25">
      <c r="A60" s="18" t="s">
        <v>220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4</v>
      </c>
      <c r="V60">
        <f>$V$8</f>
        <v>26</v>
      </c>
      <c r="W60">
        <f>$W$8</f>
        <v>48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317.69545972987152</v>
      </c>
      <c r="C64" s="19">
        <f>C51</f>
        <v>669.98495745161847</v>
      </c>
      <c r="D64" s="19">
        <f>D51</f>
        <v>0</v>
      </c>
      <c r="E64" s="19">
        <f>E51</f>
        <v>987.68041718148993</v>
      </c>
      <c r="G64" s="21">
        <f>SUM(G51,G62)</f>
        <v>343.8453456179347</v>
      </c>
      <c r="H64" s="21">
        <f>SUM(H51,H62)</f>
        <v>1250.974089292039</v>
      </c>
      <c r="I64" s="21">
        <f>SUM(I51,I62)</f>
        <v>0</v>
      </c>
      <c r="J64" s="21">
        <f>SUM(J51,J62)</f>
        <v>1594.8194349099738</v>
      </c>
      <c r="L64" s="22">
        <f>IF(B64&lt;&gt;0,G64/B64,"--")</f>
        <v>1.0823111728140458</v>
      </c>
      <c r="M64" s="22">
        <f>IF(C64&lt;&gt;0,H64/C64,"--")</f>
        <v>1.8671674272364174</v>
      </c>
      <c r="N64" s="22" t="str">
        <f>IF(D64&lt;&gt;0,I64/D64,"--")</f>
        <v>--</v>
      </c>
      <c r="O64" s="22">
        <f>IF(E64&lt;&gt;0,J64/E64,"--")</f>
        <v>1.61471201328569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4</v>
      </c>
      <c r="V66">
        <f>$V$8</f>
        <v>26</v>
      </c>
      <c r="W66">
        <f>$W$8</f>
        <v>48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4</v>
      </c>
      <c r="V67">
        <f>$V$8</f>
        <v>26</v>
      </c>
      <c r="W67">
        <f>$W$8</f>
        <v>48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0</v>
      </c>
      <c r="Q68">
        <v>84</v>
      </c>
      <c r="R68">
        <v>19</v>
      </c>
      <c r="U68">
        <f>$U$8</f>
        <v>4</v>
      </c>
      <c r="V68">
        <f>$V$8</f>
        <v>26</v>
      </c>
      <c r="W68">
        <f>$W$8</f>
        <v>48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4.17 - Cost of Wasted UAA Mail -- Periodicals, Carrier Route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17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77.087201658066846</v>
      </c>
      <c r="C8" s="19">
        <v>0</v>
      </c>
      <c r="D8" s="19">
        <v>0</v>
      </c>
      <c r="E8" s="19">
        <f t="shared" ref="E8:E13" si="0">SUM(B8:D8)</f>
        <v>77.087201658066846</v>
      </c>
      <c r="G8" s="51">
        <v>6.1739758881747857</v>
      </c>
      <c r="H8" s="51">
        <v>0</v>
      </c>
      <c r="I8" s="51">
        <v>0</v>
      </c>
      <c r="J8" s="51">
        <f t="shared" ref="J8:J13" si="1">SUM(G8:I8)</f>
        <v>6.1739758881747857</v>
      </c>
      <c r="L8" s="22">
        <f t="shared" ref="L8:O14" si="2">IF(B8&lt;&gt;0,G8/B8,"--")</f>
        <v>8.0090803082468687E-2</v>
      </c>
      <c r="M8" s="22" t="str">
        <f t="shared" si="2"/>
        <v>--</v>
      </c>
      <c r="N8" s="22" t="str">
        <f t="shared" si="2"/>
        <v>--</v>
      </c>
      <c r="O8" s="23">
        <f t="shared" si="2"/>
        <v>8.0090803082468687E-2</v>
      </c>
      <c r="Q8">
        <v>32</v>
      </c>
      <c r="U8" s="24">
        <f>VLOOKUP($Y$6,WMap,3,FALSE)</f>
        <v>4</v>
      </c>
      <c r="V8" s="25">
        <f>VLOOKUP($Y$6,WMap,4,FALSE)</f>
        <v>26</v>
      </c>
      <c r="W8" s="26">
        <f>VLOOKUP($Y$6,WMap,5,FALSE)</f>
        <v>48</v>
      </c>
    </row>
    <row r="9" spans="1:25" ht="12.75" customHeight="1" x14ac:dyDescent="0.25">
      <c r="A9" s="27" t="s">
        <v>24</v>
      </c>
      <c r="B9" s="19">
        <v>77.087201658066846</v>
      </c>
      <c r="C9" s="19">
        <v>0</v>
      </c>
      <c r="D9" s="19">
        <v>0</v>
      </c>
      <c r="E9" s="19">
        <f t="shared" si="0"/>
        <v>77.087201658066846</v>
      </c>
      <c r="G9" s="51">
        <v>0.59106025710770516</v>
      </c>
      <c r="H9" s="51">
        <v>0</v>
      </c>
      <c r="I9" s="51">
        <v>0</v>
      </c>
      <c r="J9" s="51">
        <f t="shared" si="1"/>
        <v>0.59106025710770516</v>
      </c>
      <c r="L9" s="22">
        <f t="shared" si="2"/>
        <v>7.667423961365878E-3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7.667423961365878E-3</v>
      </c>
      <c r="Q9">
        <v>33</v>
      </c>
      <c r="U9">
        <f>$U$8</f>
        <v>4</v>
      </c>
      <c r="V9">
        <f>$V$8</f>
        <v>26</v>
      </c>
      <c r="W9">
        <f>$W$8</f>
        <v>48</v>
      </c>
    </row>
    <row r="10" spans="1:25" ht="12.75" customHeight="1" x14ac:dyDescent="0.25">
      <c r="A10" s="18" t="s">
        <v>25</v>
      </c>
      <c r="B10" s="19">
        <v>1541.7440331613357</v>
      </c>
      <c r="C10" s="19">
        <v>0</v>
      </c>
      <c r="D10" s="19">
        <v>0</v>
      </c>
      <c r="E10" s="19">
        <f t="shared" si="0"/>
        <v>1541.7440331613357</v>
      </c>
      <c r="G10" s="51">
        <v>100.06928753453543</v>
      </c>
      <c r="H10" s="51">
        <v>0</v>
      </c>
      <c r="I10" s="51">
        <v>0</v>
      </c>
      <c r="J10" s="51">
        <f t="shared" si="1"/>
        <v>100.06928753453543</v>
      </c>
      <c r="L10" s="22">
        <f t="shared" si="2"/>
        <v>6.4906550881435252E-2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6.4906550881435252E-2</v>
      </c>
      <c r="Q10">
        <v>34</v>
      </c>
      <c r="S10">
        <v>10</v>
      </c>
      <c r="U10">
        <f>$U$8</f>
        <v>4</v>
      </c>
      <c r="V10">
        <f>$V$8</f>
        <v>26</v>
      </c>
      <c r="W10">
        <f>$W$8</f>
        <v>48</v>
      </c>
    </row>
    <row r="11" spans="1:25" ht="12.75" customHeight="1" x14ac:dyDescent="0.25">
      <c r="A11" s="18" t="s">
        <v>26</v>
      </c>
      <c r="B11" s="19">
        <v>580.68652580472497</v>
      </c>
      <c r="C11" s="19">
        <v>0</v>
      </c>
      <c r="D11" s="19">
        <v>0</v>
      </c>
      <c r="E11" s="19">
        <f t="shared" si="0"/>
        <v>580.68652580472497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35</v>
      </c>
      <c r="S11">
        <v>10</v>
      </c>
      <c r="U11">
        <f>$U$8</f>
        <v>4</v>
      </c>
      <c r="V11">
        <f>$V$8</f>
        <v>26</v>
      </c>
      <c r="W11">
        <f>$W$8</f>
        <v>48</v>
      </c>
    </row>
    <row r="12" spans="1:25" ht="12.75" customHeight="1" x14ac:dyDescent="0.25">
      <c r="A12" s="27" t="s">
        <v>92</v>
      </c>
      <c r="B12" s="19">
        <v>902.5485337220307</v>
      </c>
      <c r="C12" s="19">
        <v>0</v>
      </c>
      <c r="D12" s="19">
        <v>0</v>
      </c>
      <c r="E12" s="19">
        <f t="shared" si="0"/>
        <v>902.5485337220307</v>
      </c>
      <c r="G12" s="51">
        <v>78.507386446864359</v>
      </c>
      <c r="H12" s="51">
        <v>0</v>
      </c>
      <c r="I12" s="51">
        <v>0</v>
      </c>
      <c r="J12" s="51">
        <f t="shared" si="1"/>
        <v>78.507386446864359</v>
      </c>
      <c r="L12" s="22">
        <f t="shared" si="2"/>
        <v>8.6984116104102241E-2</v>
      </c>
      <c r="M12" s="22" t="str">
        <f t="shared" si="2"/>
        <v>--</v>
      </c>
      <c r="N12" s="22" t="str">
        <f t="shared" si="2"/>
        <v>--</v>
      </c>
      <c r="O12" s="23">
        <f t="shared" si="2"/>
        <v>8.6984116104102241E-2</v>
      </c>
      <c r="Q12">
        <v>36</v>
      </c>
      <c r="R12">
        <v>37</v>
      </c>
      <c r="S12">
        <v>10</v>
      </c>
      <c r="U12">
        <f>$U$8</f>
        <v>4</v>
      </c>
      <c r="V12">
        <f>$V$8</f>
        <v>26</v>
      </c>
      <c r="W12">
        <f>$W$8</f>
        <v>48</v>
      </c>
    </row>
    <row r="13" spans="1:25" ht="12.75" customHeight="1" x14ac:dyDescent="0.25">
      <c r="A13" s="27" t="s">
        <v>104</v>
      </c>
      <c r="B13" s="19">
        <v>58.508973634579988</v>
      </c>
      <c r="C13" s="19">
        <v>0</v>
      </c>
      <c r="D13" s="19">
        <v>0</v>
      </c>
      <c r="E13" s="19">
        <f t="shared" si="0"/>
        <v>58.508973634579988</v>
      </c>
      <c r="G13" s="51">
        <v>18.353715219984235</v>
      </c>
      <c r="H13" s="51">
        <v>0</v>
      </c>
      <c r="I13" s="51">
        <v>0</v>
      </c>
      <c r="J13" s="51">
        <f t="shared" si="1"/>
        <v>18.353715219984235</v>
      </c>
      <c r="L13" s="22">
        <f t="shared" si="2"/>
        <v>0.3136906029938768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0.3136906029938768</v>
      </c>
      <c r="Q13">
        <v>39</v>
      </c>
      <c r="S13">
        <v>10</v>
      </c>
      <c r="U13">
        <f>$U$8</f>
        <v>4</v>
      </c>
      <c r="V13">
        <f>$V$8</f>
        <v>26</v>
      </c>
      <c r="W13">
        <f>$W$8</f>
        <v>48</v>
      </c>
    </row>
    <row r="14" spans="1:25" ht="12.75" customHeight="1" x14ac:dyDescent="0.25">
      <c r="A14" s="18" t="s">
        <v>17</v>
      </c>
      <c r="B14" s="19">
        <f>B10</f>
        <v>1541.7440331613357</v>
      </c>
      <c r="C14" s="19">
        <f>C10</f>
        <v>0</v>
      </c>
      <c r="D14" s="19">
        <f>D10</f>
        <v>0</v>
      </c>
      <c r="E14" s="19">
        <f>E10</f>
        <v>1541.7440331613357</v>
      </c>
      <c r="G14" s="51">
        <f>SUM(G8:G13)</f>
        <v>203.69542534666653</v>
      </c>
      <c r="H14" s="51">
        <f>SUM(H8:H13)</f>
        <v>0</v>
      </c>
      <c r="I14" s="51">
        <f>SUM(I8:I13)</f>
        <v>0</v>
      </c>
      <c r="J14" s="51">
        <f>SUM(J8:J13)</f>
        <v>203.69542534666653</v>
      </c>
      <c r="L14" s="22">
        <f t="shared" si="2"/>
        <v>0.13212013211362358</v>
      </c>
      <c r="M14" s="22" t="str">
        <f t="shared" si="2"/>
        <v>--</v>
      </c>
      <c r="N14" s="22" t="str">
        <f t="shared" si="2"/>
        <v>--</v>
      </c>
      <c r="O14" s="23">
        <f t="shared" si="2"/>
        <v>0.13212013211362358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4</v>
      </c>
      <c r="V17">
        <f>$V$8</f>
        <v>26</v>
      </c>
      <c r="W17">
        <f>$W$8</f>
        <v>48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4</v>
      </c>
      <c r="V18">
        <f>$V$8</f>
        <v>26</v>
      </c>
      <c r="W18">
        <f>$W$8</f>
        <v>48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4</v>
      </c>
      <c r="V19">
        <f>$V$8</f>
        <v>26</v>
      </c>
      <c r="W19">
        <f>$W$8</f>
        <v>48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4</v>
      </c>
      <c r="V20">
        <f>$V$8</f>
        <v>26</v>
      </c>
      <c r="W20">
        <f>$W$8</f>
        <v>48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111.72127199999989</v>
      </c>
      <c r="C24" s="19">
        <v>0</v>
      </c>
      <c r="D24" s="19">
        <v>0</v>
      </c>
      <c r="E24" s="19">
        <f t="shared" ref="E24:E29" si="4">SUM(B24:D24)</f>
        <v>111.72127199999989</v>
      </c>
      <c r="G24" s="51">
        <v>9.8734119928210458</v>
      </c>
      <c r="H24" s="51">
        <v>0</v>
      </c>
      <c r="I24" s="51">
        <v>0</v>
      </c>
      <c r="J24" s="51">
        <f t="shared" ref="J24:J29" si="5">SUM(G24:I24)</f>
        <v>9.8734119928210458</v>
      </c>
      <c r="L24" s="22">
        <f t="shared" ref="L24:O30" si="6">IF(B24&lt;&gt;0,G24/B24,"--")</f>
        <v>8.8375399027152649E-2</v>
      </c>
      <c r="M24" s="22" t="str">
        <f t="shared" si="6"/>
        <v>--</v>
      </c>
      <c r="N24" s="22" t="str">
        <f t="shared" si="6"/>
        <v>--</v>
      </c>
      <c r="O24" s="23">
        <f t="shared" si="6"/>
        <v>8.8375399027152649E-2</v>
      </c>
      <c r="Q24">
        <v>50</v>
      </c>
      <c r="U24">
        <f t="shared" ref="U24:U29" si="7">$U$8</f>
        <v>4</v>
      </c>
      <c r="V24">
        <f t="shared" ref="V24:V29" si="8">$V$8</f>
        <v>26</v>
      </c>
      <c r="W24">
        <f t="shared" ref="W24:W29" si="9">$W$8</f>
        <v>48</v>
      </c>
    </row>
    <row r="25" spans="1:23" ht="12.75" customHeight="1" x14ac:dyDescent="0.25">
      <c r="A25" s="27" t="s">
        <v>24</v>
      </c>
      <c r="B25" s="19">
        <v>111.72127199999989</v>
      </c>
      <c r="C25" s="19">
        <v>0</v>
      </c>
      <c r="D25" s="19">
        <v>0</v>
      </c>
      <c r="E25" s="19">
        <f t="shared" si="4"/>
        <v>111.72127199999989</v>
      </c>
      <c r="G25" s="51">
        <v>0.85661435792707374</v>
      </c>
      <c r="H25" s="51">
        <v>0</v>
      </c>
      <c r="I25" s="51">
        <v>0</v>
      </c>
      <c r="J25" s="51">
        <f t="shared" si="5"/>
        <v>0.85661435792707374</v>
      </c>
      <c r="L25" s="22">
        <f t="shared" si="6"/>
        <v>7.6674239613658771E-3</v>
      </c>
      <c r="M25" s="22" t="str">
        <f t="shared" si="6"/>
        <v>--</v>
      </c>
      <c r="N25" s="22" t="str">
        <f t="shared" si="6"/>
        <v>--</v>
      </c>
      <c r="O25" s="23">
        <f t="shared" si="6"/>
        <v>7.6674239613658771E-3</v>
      </c>
      <c r="Q25">
        <v>51</v>
      </c>
      <c r="U25">
        <f t="shared" si="7"/>
        <v>4</v>
      </c>
      <c r="V25">
        <f t="shared" si="8"/>
        <v>26</v>
      </c>
      <c r="W25">
        <f t="shared" si="9"/>
        <v>48</v>
      </c>
    </row>
    <row r="26" spans="1:23" ht="12.75" customHeight="1" x14ac:dyDescent="0.25">
      <c r="A26" s="18" t="s">
        <v>25</v>
      </c>
      <c r="B26" s="19">
        <v>111.72127199999989</v>
      </c>
      <c r="C26" s="19">
        <v>0</v>
      </c>
      <c r="D26" s="19">
        <v>0</v>
      </c>
      <c r="E26" s="19">
        <f t="shared" si="4"/>
        <v>111.72127199999989</v>
      </c>
      <c r="G26" s="51">
        <v>3.742506933674973</v>
      </c>
      <c r="H26" s="51">
        <v>0</v>
      </c>
      <c r="I26" s="51">
        <v>0</v>
      </c>
      <c r="J26" s="51">
        <f t="shared" si="5"/>
        <v>3.742506933674973</v>
      </c>
      <c r="L26" s="22">
        <f t="shared" si="6"/>
        <v>3.3498606547148667E-2</v>
      </c>
      <c r="M26" s="22" t="str">
        <f t="shared" si="6"/>
        <v>--</v>
      </c>
      <c r="N26" s="22" t="str">
        <f t="shared" si="6"/>
        <v>--</v>
      </c>
      <c r="O26" s="23">
        <f t="shared" si="6"/>
        <v>3.3498606547148667E-2</v>
      </c>
      <c r="Q26">
        <v>52</v>
      </c>
      <c r="S26">
        <v>10</v>
      </c>
      <c r="U26">
        <f t="shared" si="7"/>
        <v>4</v>
      </c>
      <c r="V26">
        <f t="shared" si="8"/>
        <v>26</v>
      </c>
      <c r="W26">
        <f t="shared" si="9"/>
        <v>48</v>
      </c>
    </row>
    <row r="27" spans="1:23" ht="12.75" customHeight="1" x14ac:dyDescent="0.25">
      <c r="A27" s="18" t="s">
        <v>26</v>
      </c>
      <c r="B27" s="19">
        <v>44.018181167999956</v>
      </c>
      <c r="C27" s="19">
        <v>0</v>
      </c>
      <c r="D27" s="19">
        <v>0</v>
      </c>
      <c r="E27" s="19">
        <f t="shared" si="4"/>
        <v>44.018181167999956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>
        <f t="shared" si="6"/>
        <v>0</v>
      </c>
      <c r="M27" s="22" t="str">
        <f t="shared" si="6"/>
        <v>--</v>
      </c>
      <c r="N27" s="22" t="str">
        <f t="shared" si="6"/>
        <v>--</v>
      </c>
      <c r="O27" s="23">
        <f t="shared" si="6"/>
        <v>0</v>
      </c>
      <c r="Q27">
        <v>53</v>
      </c>
      <c r="S27">
        <v>10</v>
      </c>
      <c r="U27">
        <f t="shared" si="7"/>
        <v>4</v>
      </c>
      <c r="V27">
        <f t="shared" si="8"/>
        <v>26</v>
      </c>
      <c r="W27">
        <f t="shared" si="9"/>
        <v>48</v>
      </c>
    </row>
    <row r="28" spans="1:23" ht="12.75" customHeight="1" x14ac:dyDescent="0.25">
      <c r="A28" s="27" t="s">
        <v>92</v>
      </c>
      <c r="B28" s="19">
        <v>66.027271751999933</v>
      </c>
      <c r="C28" s="19">
        <v>0</v>
      </c>
      <c r="D28" s="19">
        <v>0</v>
      </c>
      <c r="E28" s="19">
        <f t="shared" si="4"/>
        <v>66.027271751999933</v>
      </c>
      <c r="G28" s="51">
        <v>3.4860900828578454</v>
      </c>
      <c r="H28" s="51">
        <v>0</v>
      </c>
      <c r="I28" s="51">
        <v>0</v>
      </c>
      <c r="J28" s="51">
        <f t="shared" si="5"/>
        <v>3.4860900828578454</v>
      </c>
      <c r="L28" s="22">
        <f t="shared" si="6"/>
        <v>5.2797730246248641E-2</v>
      </c>
      <c r="M28" s="22" t="str">
        <f t="shared" si="6"/>
        <v>--</v>
      </c>
      <c r="N28" s="22" t="str">
        <f t="shared" si="6"/>
        <v>--</v>
      </c>
      <c r="O28" s="23">
        <f t="shared" si="6"/>
        <v>5.2797730246248641E-2</v>
      </c>
      <c r="Q28">
        <v>55</v>
      </c>
      <c r="S28">
        <v>10</v>
      </c>
      <c r="U28">
        <f t="shared" si="7"/>
        <v>4</v>
      </c>
      <c r="V28">
        <f t="shared" si="8"/>
        <v>26</v>
      </c>
      <c r="W28">
        <f t="shared" si="9"/>
        <v>48</v>
      </c>
    </row>
    <row r="29" spans="1:23" ht="12.75" customHeight="1" x14ac:dyDescent="0.25">
      <c r="A29" s="27" t="s">
        <v>104</v>
      </c>
      <c r="B29" s="19">
        <v>1.6758190799999981</v>
      </c>
      <c r="C29" s="19">
        <v>0</v>
      </c>
      <c r="D29" s="19">
        <v>0</v>
      </c>
      <c r="E29" s="19">
        <f t="shared" si="4"/>
        <v>1.6758190799999981</v>
      </c>
      <c r="G29" s="51">
        <v>4.2340837529490374E-2</v>
      </c>
      <c r="H29" s="51">
        <v>0</v>
      </c>
      <c r="I29" s="51">
        <v>0</v>
      </c>
      <c r="J29" s="51">
        <f t="shared" si="5"/>
        <v>4.2340837529490374E-2</v>
      </c>
      <c r="L29" s="22">
        <f t="shared" si="6"/>
        <v>2.5265756927347088E-2</v>
      </c>
      <c r="M29" s="22" t="str">
        <f t="shared" si="6"/>
        <v>--</v>
      </c>
      <c r="N29" s="22" t="str">
        <f t="shared" si="6"/>
        <v>--</v>
      </c>
      <c r="O29" s="23">
        <f t="shared" si="6"/>
        <v>2.5265756927347088E-2</v>
      </c>
      <c r="Q29">
        <v>57</v>
      </c>
      <c r="S29">
        <v>10</v>
      </c>
      <c r="U29">
        <f t="shared" si="7"/>
        <v>4</v>
      </c>
      <c r="V29">
        <f t="shared" si="8"/>
        <v>26</v>
      </c>
      <c r="W29">
        <f t="shared" si="9"/>
        <v>48</v>
      </c>
    </row>
    <row r="30" spans="1:23" ht="12.75" customHeight="1" x14ac:dyDescent="0.25">
      <c r="A30" s="18" t="s">
        <v>17</v>
      </c>
      <c r="B30" s="19">
        <f>B26</f>
        <v>111.72127199999989</v>
      </c>
      <c r="C30" s="19">
        <f>C26</f>
        <v>0</v>
      </c>
      <c r="D30" s="19">
        <f>D26</f>
        <v>0</v>
      </c>
      <c r="E30" s="19">
        <f>E26</f>
        <v>111.72127199999989</v>
      </c>
      <c r="G30" s="51">
        <f>SUM(G24:G29)</f>
        <v>18.000964204810426</v>
      </c>
      <c r="H30" s="51">
        <f>SUM(H24:H29)</f>
        <v>0</v>
      </c>
      <c r="I30" s="51">
        <f>SUM(I24:I29)</f>
        <v>0</v>
      </c>
      <c r="J30" s="51">
        <f>SUM(J24:J29)</f>
        <v>18.000964204810426</v>
      </c>
      <c r="L30" s="22">
        <f t="shared" si="6"/>
        <v>0.16112387446511031</v>
      </c>
      <c r="M30" s="22" t="str">
        <f t="shared" si="6"/>
        <v>--</v>
      </c>
      <c r="N30" s="22" t="str">
        <f t="shared" si="6"/>
        <v>--</v>
      </c>
      <c r="O30" s="23">
        <f t="shared" si="6"/>
        <v>0.16112387446511031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1653.4653051613354</v>
      </c>
      <c r="C32" s="19">
        <f>SUM(C14,C21,C30)</f>
        <v>0</v>
      </c>
      <c r="D32" s="19">
        <f>SUM(D14,D21,D30)</f>
        <v>0</v>
      </c>
      <c r="E32" s="19">
        <f>SUM(E14,E21,E30)</f>
        <v>1653.4653051613354</v>
      </c>
      <c r="G32" s="51">
        <f>SUM(G14,G21,G30)</f>
        <v>221.69638955147695</v>
      </c>
      <c r="H32" s="51">
        <f>SUM(H14,H21,H30)</f>
        <v>0</v>
      </c>
      <c r="I32" s="51">
        <f>SUM(I14,I21,I30)</f>
        <v>0</v>
      </c>
      <c r="J32" s="51">
        <f>SUM(J14,J21,J30)</f>
        <v>221.69638955147695</v>
      </c>
      <c r="L32" s="22">
        <f>IF(B32&lt;&gt;0,G32/B32,"--")</f>
        <v>0.13407985571843922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0.13407985571843922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4</v>
      </c>
      <c r="V36">
        <f>$V$8</f>
        <v>26</v>
      </c>
      <c r="W36">
        <f>$W$8</f>
        <v>48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4</v>
      </c>
      <c r="V37">
        <f>$V$8</f>
        <v>26</v>
      </c>
      <c r="W37">
        <f>$W$8</f>
        <v>48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21280.052765206019</v>
      </c>
      <c r="D41" s="19">
        <v>41.673580830322038</v>
      </c>
      <c r="E41" s="19">
        <f>SUM(B41:D41)</f>
        <v>21321.726346036343</v>
      </c>
      <c r="G41" s="51">
        <v>0</v>
      </c>
      <c r="H41" s="51">
        <v>2116.0197252687321</v>
      </c>
      <c r="I41" s="51">
        <v>4.3701036669216862</v>
      </c>
      <c r="J41" s="51">
        <f>SUM(G41:I41)</f>
        <v>2120.3898289356539</v>
      </c>
      <c r="L41" s="22" t="str">
        <f t="shared" ref="L41:O43" si="11">IF(B41&lt;&gt;0,G41/B41,"--")</f>
        <v>--</v>
      </c>
      <c r="M41" s="22">
        <f t="shared" si="11"/>
        <v>9.943677060465439E-2</v>
      </c>
      <c r="N41" s="22">
        <f t="shared" si="11"/>
        <v>0.10486508670121199</v>
      </c>
      <c r="O41" s="23">
        <f t="shared" si="11"/>
        <v>9.9447380316361161E-2</v>
      </c>
      <c r="Q41">
        <v>1</v>
      </c>
      <c r="R41">
        <v>2</v>
      </c>
      <c r="U41">
        <f>$U$8</f>
        <v>4</v>
      </c>
      <c r="V41">
        <f>$V$8</f>
        <v>26</v>
      </c>
      <c r="W41">
        <f>$W$8</f>
        <v>48</v>
      </c>
    </row>
    <row r="42" spans="1:23" ht="12.75" customHeight="1" x14ac:dyDescent="0.25">
      <c r="A42" s="27" t="s">
        <v>97</v>
      </c>
      <c r="B42" s="19">
        <v>0</v>
      </c>
      <c r="C42" s="19">
        <v>21280.052765206012</v>
      </c>
      <c r="D42" s="19">
        <v>41.673580830322045</v>
      </c>
      <c r="E42" s="19">
        <f>SUM(B42:D42)</f>
        <v>21321.726346036336</v>
      </c>
      <c r="G42" s="51">
        <v>0</v>
      </c>
      <c r="H42" s="51">
        <v>3957.5900640815107</v>
      </c>
      <c r="I42" s="51">
        <v>13.072610699577787</v>
      </c>
      <c r="J42" s="51">
        <f>SUM(G42:I42)</f>
        <v>3970.6626747810883</v>
      </c>
      <c r="L42" s="22" t="str">
        <f t="shared" si="11"/>
        <v>--</v>
      </c>
      <c r="M42" s="22">
        <f t="shared" si="11"/>
        <v>0.18597651555415198</v>
      </c>
      <c r="N42" s="22">
        <f t="shared" si="11"/>
        <v>0.3136906029938768</v>
      </c>
      <c r="O42" s="23">
        <f t="shared" si="11"/>
        <v>0.18622613433546981</v>
      </c>
      <c r="Q42">
        <v>5</v>
      </c>
      <c r="R42">
        <v>7</v>
      </c>
      <c r="U42">
        <f>$U$8</f>
        <v>4</v>
      </c>
      <c r="V42">
        <f>$V$8</f>
        <v>26</v>
      </c>
      <c r="W42">
        <f>$W$8</f>
        <v>48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21280.052765206019</v>
      </c>
      <c r="D43" s="19">
        <f>D41</f>
        <v>41.673580830322038</v>
      </c>
      <c r="E43" s="19">
        <f>E41</f>
        <v>21321.726346036343</v>
      </c>
      <c r="G43" s="51">
        <f>SUM(G41:G42)</f>
        <v>0</v>
      </c>
      <c r="H43" s="51">
        <f>SUM(H41:H42)</f>
        <v>6073.6097893502429</v>
      </c>
      <c r="I43" s="51">
        <f>SUM(I41:I42)</f>
        <v>17.442714366499473</v>
      </c>
      <c r="J43" s="51">
        <f>SUM(J41:J42)</f>
        <v>6091.0525037167426</v>
      </c>
      <c r="L43" s="22" t="str">
        <f t="shared" si="11"/>
        <v>--</v>
      </c>
      <c r="M43" s="22">
        <f t="shared" si="11"/>
        <v>0.28541328615880629</v>
      </c>
      <c r="N43" s="22">
        <f t="shared" si="11"/>
        <v>0.41855568969508883</v>
      </c>
      <c r="O43" s="23">
        <f t="shared" si="11"/>
        <v>0.28567351465183094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21280.052765206019</v>
      </c>
      <c r="D45" s="28">
        <f>SUM(D38,D43)</f>
        <v>41.673580830322038</v>
      </c>
      <c r="E45" s="28">
        <f>SUM(E38,E43)</f>
        <v>21321.726346036343</v>
      </c>
      <c r="F45" s="29"/>
      <c r="G45" s="69">
        <f>SUM(G38,G43)</f>
        <v>0</v>
      </c>
      <c r="H45" s="69">
        <f>SUM(H38,H43)</f>
        <v>6073.6097893502429</v>
      </c>
      <c r="I45" s="69">
        <f>SUM(I38,I43)</f>
        <v>17.442714366499473</v>
      </c>
      <c r="J45" s="69">
        <f>SUM(J38,J43)</f>
        <v>6091.0525037167426</v>
      </c>
      <c r="K45" s="29"/>
      <c r="L45" s="31" t="str">
        <f t="shared" ref="L45:O46" si="12">IF(B45&lt;&gt;0,G45/B45,"--")</f>
        <v>--</v>
      </c>
      <c r="M45" s="31">
        <f t="shared" si="12"/>
        <v>0.28541328615880629</v>
      </c>
      <c r="N45" s="31">
        <f t="shared" si="12"/>
        <v>0.41855568969508883</v>
      </c>
      <c r="O45" s="32">
        <f t="shared" si="12"/>
        <v>0.28567351465183094</v>
      </c>
    </row>
    <row r="46" spans="1:23" ht="12.75" customHeight="1" x14ac:dyDescent="0.3">
      <c r="A46" s="86" t="s">
        <v>17</v>
      </c>
      <c r="B46" s="19">
        <f>SUM(B32,B45)</f>
        <v>1653.4653051613354</v>
      </c>
      <c r="C46" s="19">
        <f>SUM(C32,C45)</f>
        <v>21280.052765206019</v>
      </c>
      <c r="D46" s="19">
        <f>SUM(D32,D45)</f>
        <v>41.673580830322038</v>
      </c>
      <c r="E46" s="19">
        <f>SUM(E32,E45)</f>
        <v>22975.191651197678</v>
      </c>
      <c r="G46" s="51">
        <f>SUM(G32,G45)</f>
        <v>221.69638955147695</v>
      </c>
      <c r="H46" s="51">
        <f>SUM(H32,H45)</f>
        <v>6073.6097893502429</v>
      </c>
      <c r="I46" s="51">
        <f>SUM(I32,I45)</f>
        <v>17.442714366499473</v>
      </c>
      <c r="J46" s="51">
        <f>SUM(J32,J45)</f>
        <v>6312.7488932682199</v>
      </c>
      <c r="L46" s="22">
        <f t="shared" si="12"/>
        <v>0.13407985571843922</v>
      </c>
      <c r="M46" s="22">
        <f t="shared" si="12"/>
        <v>0.28541328615880629</v>
      </c>
      <c r="N46" s="22">
        <f t="shared" si="12"/>
        <v>0.41855568969508883</v>
      </c>
      <c r="O46" s="23">
        <f t="shared" si="12"/>
        <v>0.27476370987917925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642.52778695676545</v>
      </c>
      <c r="C50" s="19">
        <v>0</v>
      </c>
      <c r="D50" s="19">
        <v>0</v>
      </c>
      <c r="E50" s="19">
        <f>SUM(B50:D50)</f>
        <v>642.52778695676545</v>
      </c>
      <c r="G50" s="51">
        <v>43.547593011075698</v>
      </c>
      <c r="H50" s="51">
        <v>0</v>
      </c>
      <c r="I50" s="51">
        <v>0</v>
      </c>
      <c r="J50" s="51">
        <f>SUM(G50:I50)</f>
        <v>43.547593011075698</v>
      </c>
      <c r="L50" s="22">
        <f t="shared" ref="L50:O52" si="13">IF(B50&lt;&gt;0,G50/B50,"--")</f>
        <v>6.7775423717209501E-2</v>
      </c>
      <c r="M50" s="22" t="str">
        <f t="shared" si="13"/>
        <v>--</v>
      </c>
      <c r="N50" s="22" t="str">
        <f t="shared" si="13"/>
        <v>--</v>
      </c>
      <c r="O50" s="23">
        <f t="shared" si="13"/>
        <v>6.7775423717209501E-2</v>
      </c>
      <c r="Q50">
        <v>128</v>
      </c>
      <c r="U50">
        <f>$U$8</f>
        <v>4</v>
      </c>
      <c r="V50">
        <f>$V$8</f>
        <v>26</v>
      </c>
      <c r="W50">
        <f>$W$8</f>
        <v>48</v>
      </c>
    </row>
    <row r="51" spans="1:23" x14ac:dyDescent="0.25">
      <c r="A51" s="18" t="s">
        <v>220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4</v>
      </c>
      <c r="V51">
        <f>$V$8</f>
        <v>26</v>
      </c>
      <c r="W51">
        <f>$W$8</f>
        <v>48</v>
      </c>
    </row>
    <row r="52" spans="1:23" ht="12.75" customHeight="1" x14ac:dyDescent="0.25">
      <c r="A52" s="18" t="s">
        <v>31</v>
      </c>
      <c r="B52" s="19">
        <f>SUM(B50:B51)</f>
        <v>642.52778695676545</v>
      </c>
      <c r="C52" s="19">
        <f>SUM(C50:C51)</f>
        <v>0</v>
      </c>
      <c r="D52" s="19">
        <f>SUM(D50:D51)</f>
        <v>0</v>
      </c>
      <c r="E52" s="19">
        <f>SUM(E50:E51)</f>
        <v>642.52778695676545</v>
      </c>
      <c r="G52" s="51">
        <f>SUM(G50:G51)</f>
        <v>43.547593011075698</v>
      </c>
      <c r="H52" s="51">
        <f>SUM(H50:H51)</f>
        <v>0</v>
      </c>
      <c r="I52" s="51">
        <f>SUM(I50:I51)</f>
        <v>0</v>
      </c>
      <c r="J52" s="51">
        <f>SUM(J50:J51)</f>
        <v>43.547593011075698</v>
      </c>
      <c r="L52" s="22">
        <f t="shared" si="13"/>
        <v>6.7775423717209501E-2</v>
      </c>
      <c r="M52" s="22" t="str">
        <f t="shared" si="13"/>
        <v>--</v>
      </c>
      <c r="N52" s="22" t="str">
        <f t="shared" si="13"/>
        <v>--</v>
      </c>
      <c r="O52" s="23">
        <f t="shared" si="13"/>
        <v>6.7775423717209501E-2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21232.681753243123</v>
      </c>
      <c r="D54" s="19">
        <v>41.673580830322045</v>
      </c>
      <c r="E54" s="19">
        <f>SUM(B54:D54)</f>
        <v>21274.355334073447</v>
      </c>
      <c r="G54" s="51">
        <v>0</v>
      </c>
      <c r="H54" s="51">
        <v>14756.877621700653</v>
      </c>
      <c r="I54" s="51">
        <v>24.039392272053444</v>
      </c>
      <c r="J54" s="51">
        <f>SUM(G54:I54)</f>
        <v>14780.917013972707</v>
      </c>
      <c r="L54" s="22" t="str">
        <f t="shared" ref="L54:O57" si="14">IF(B54&lt;&gt;0,G54/B54,"--")</f>
        <v>--</v>
      </c>
      <c r="M54" s="22">
        <f t="shared" si="14"/>
        <v>0.69500771467300204</v>
      </c>
      <c r="N54" s="22">
        <f t="shared" si="14"/>
        <v>0.57684969213305959</v>
      </c>
      <c r="O54" s="23">
        <f t="shared" si="14"/>
        <v>0.69477625910944918</v>
      </c>
      <c r="Q54">
        <v>105</v>
      </c>
      <c r="U54">
        <f>$U$8</f>
        <v>4</v>
      </c>
      <c r="V54">
        <f>$V$8</f>
        <v>26</v>
      </c>
      <c r="W54">
        <f>$W$8</f>
        <v>48</v>
      </c>
    </row>
    <row r="55" spans="1:23" x14ac:dyDescent="0.25">
      <c r="A55" s="18" t="s">
        <v>220</v>
      </c>
      <c r="B55" s="19">
        <v>1839.908357592934</v>
      </c>
      <c r="C55" s="19">
        <v>852.57688357236066</v>
      </c>
      <c r="D55" s="19">
        <v>3.2270734539340702</v>
      </c>
      <c r="E55" s="19">
        <f>SUM(B55:D55)</f>
        <v>2695.7123146192289</v>
      </c>
      <c r="G55" s="51">
        <v>2371.4416867796899</v>
      </c>
      <c r="H55" s="51">
        <v>1109.7549588986419</v>
      </c>
      <c r="I55" s="51">
        <v>4.3064668420576551</v>
      </c>
      <c r="J55" s="51">
        <f>SUM(G55:I55)</f>
        <v>3485.5031125203895</v>
      </c>
      <c r="L55" s="22">
        <f t="shared" si="14"/>
        <v>1.2888911977562492</v>
      </c>
      <c r="M55" s="22">
        <f t="shared" si="14"/>
        <v>1.3016479572477804</v>
      </c>
      <c r="N55" s="22">
        <f t="shared" si="14"/>
        <v>1.3344805761417406</v>
      </c>
      <c r="O55" s="23">
        <f t="shared" si="14"/>
        <v>1.292980372429956</v>
      </c>
      <c r="Q55">
        <v>107</v>
      </c>
      <c r="U55">
        <f>$U$8</f>
        <v>4</v>
      </c>
      <c r="V55">
        <f>$V$8</f>
        <v>26</v>
      </c>
      <c r="W55">
        <f>$W$8</f>
        <v>48</v>
      </c>
    </row>
    <row r="56" spans="1:23" x14ac:dyDescent="0.25">
      <c r="A56" s="79" t="s">
        <v>33</v>
      </c>
      <c r="B56" s="28">
        <f>SUM(B54:B55)</f>
        <v>1839.908357592934</v>
      </c>
      <c r="C56" s="28">
        <f>SUM(C54:C55)</f>
        <v>22085.258636815484</v>
      </c>
      <c r="D56" s="28">
        <f>SUM(D54:D55)</f>
        <v>44.900654284256113</v>
      </c>
      <c r="E56" s="28">
        <f>SUM(E54:E55)</f>
        <v>23970.067648692675</v>
      </c>
      <c r="F56" s="29"/>
      <c r="G56" s="69">
        <f>SUM(G54:G55)</f>
        <v>2371.4416867796899</v>
      </c>
      <c r="H56" s="69">
        <f>SUM(H54:H55)</f>
        <v>15866.632580599295</v>
      </c>
      <c r="I56" s="69">
        <f>SUM(I54:I55)</f>
        <v>28.3458591141111</v>
      </c>
      <c r="J56" s="69">
        <f>SUM(J54:J55)</f>
        <v>18266.420126493096</v>
      </c>
      <c r="K56" s="29"/>
      <c r="L56" s="31">
        <f t="shared" si="14"/>
        <v>1.2888911977562492</v>
      </c>
      <c r="M56" s="31">
        <f t="shared" si="14"/>
        <v>0.71842638755201527</v>
      </c>
      <c r="N56" s="31">
        <f t="shared" si="14"/>
        <v>0.63130169406128767</v>
      </c>
      <c r="O56" s="32">
        <f t="shared" si="14"/>
        <v>0.76205125468176749</v>
      </c>
    </row>
    <row r="57" spans="1:23" ht="13.5" thickBot="1" x14ac:dyDescent="0.35">
      <c r="A57" s="33" t="s">
        <v>17</v>
      </c>
      <c r="B57" s="104">
        <f>SUM(B52,B56)</f>
        <v>2482.4361445496993</v>
      </c>
      <c r="C57" s="104">
        <f>SUM(C52,C56)</f>
        <v>22085.258636815484</v>
      </c>
      <c r="D57" s="104">
        <f>SUM(D52,D56)</f>
        <v>44.900654284256113</v>
      </c>
      <c r="E57" s="104">
        <f>SUM(E52,E56)</f>
        <v>24612.59543564944</v>
      </c>
      <c r="F57" s="84"/>
      <c r="G57" s="81">
        <f>SUM(G52,G56)</f>
        <v>2414.9892797907655</v>
      </c>
      <c r="H57" s="81">
        <f>SUM(H52,H56)</f>
        <v>15866.632580599295</v>
      </c>
      <c r="I57" s="81">
        <f>SUM(I52,I56)</f>
        <v>28.3458591141111</v>
      </c>
      <c r="J57" s="81">
        <f>SUM(J52,J56)</f>
        <v>18309.967719504173</v>
      </c>
      <c r="K57" s="84"/>
      <c r="L57" s="40">
        <f t="shared" si="14"/>
        <v>0.97283037273405137</v>
      </c>
      <c r="M57" s="40">
        <f t="shared" si="14"/>
        <v>0.71842638755201527</v>
      </c>
      <c r="N57" s="40">
        <f t="shared" si="14"/>
        <v>0.63130169406128767</v>
      </c>
      <c r="O57" s="41">
        <f t="shared" si="14"/>
        <v>0.74392673326046721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1653.4653051613354</v>
      </c>
      <c r="C59" s="19">
        <f>C46</f>
        <v>21280.052765206019</v>
      </c>
      <c r="D59" s="19">
        <f>D46</f>
        <v>41.673580830322038</v>
      </c>
      <c r="E59" s="19">
        <f>E46</f>
        <v>22975.191651197678</v>
      </c>
      <c r="G59" s="51">
        <f>SUM(G46,G57)</f>
        <v>2636.6856693422424</v>
      </c>
      <c r="H59" s="51">
        <f>SUM(H46,H57)</f>
        <v>21940.242369949538</v>
      </c>
      <c r="I59" s="51">
        <f>SUM(I46,I57)</f>
        <v>45.788573480610573</v>
      </c>
      <c r="J59" s="51">
        <f>SUM(J46,J57)</f>
        <v>24622.716612772394</v>
      </c>
      <c r="L59" s="22">
        <f>IF(B59&lt;&gt;0,G59/B59,"--")</f>
        <v>1.5946422710605168</v>
      </c>
      <c r="M59" s="22">
        <f>IF(C59&lt;&gt;0,H59/C59,"--")</f>
        <v>1.0310238706655352</v>
      </c>
      <c r="N59" s="22">
        <f>IF(D59&lt;&gt;0,I59/D59,"--")</f>
        <v>1.0987434381279382</v>
      </c>
      <c r="O59" s="22">
        <f>IF(E59&lt;&gt;0,J59/E59,"--")</f>
        <v>1.0717088669634158</v>
      </c>
      <c r="U59">
        <f>$U$8</f>
        <v>4</v>
      </c>
      <c r="V59">
        <f>$V$8</f>
        <v>26</v>
      </c>
      <c r="W59">
        <f>$W$8</f>
        <v>48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2.7755575615628914E-17</v>
      </c>
      <c r="M61" s="70">
        <v>0</v>
      </c>
      <c r="N61" s="70">
        <v>0</v>
      </c>
      <c r="Q61">
        <v>127</v>
      </c>
      <c r="U61">
        <f>$U$8</f>
        <v>4</v>
      </c>
      <c r="V61">
        <f>$V$8</f>
        <v>26</v>
      </c>
      <c r="W61">
        <f>$W$8</f>
        <v>48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4</v>
      </c>
      <c r="V62">
        <f>$V$8</f>
        <v>26</v>
      </c>
      <c r="W62">
        <f>$W$8</f>
        <v>48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-2.2204460492503131E-16</v>
      </c>
      <c r="Q63">
        <v>64</v>
      </c>
      <c r="R63">
        <v>13</v>
      </c>
      <c r="U63">
        <f>$U$8</f>
        <v>4</v>
      </c>
      <c r="V63">
        <f>$V$8</f>
        <v>26</v>
      </c>
      <c r="W63">
        <f>$W$8</f>
        <v>48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A154"/>
  <sheetViews>
    <sheetView topLeftCell="W4" zoomScale="70" workbookViewId="0">
      <selection activeCell="AA5" sqref="AA5"/>
    </sheetView>
  </sheetViews>
  <sheetFormatPr defaultRowHeight="12.5" x14ac:dyDescent="0.25"/>
  <cols>
    <col min="1" max="1" width="16" bestFit="1" customWidth="1"/>
    <col min="2" max="2" width="12.08984375" bestFit="1" customWidth="1"/>
    <col min="23" max="23" width="26.6328125" bestFit="1" customWidth="1"/>
    <col min="24" max="24" width="41.08984375" bestFit="1" customWidth="1"/>
    <col min="25" max="25" width="110" bestFit="1" customWidth="1"/>
  </cols>
  <sheetData>
    <row r="2" spans="1:27" x14ac:dyDescent="0.25">
      <c r="G2" s="11" t="s">
        <v>38</v>
      </c>
      <c r="H2" s="11"/>
      <c r="I2" s="11"/>
      <c r="J2" s="11" t="s">
        <v>39</v>
      </c>
      <c r="K2" s="11"/>
      <c r="L2" s="11"/>
    </row>
    <row r="3" spans="1:27" x14ac:dyDescent="0.25">
      <c r="C3" s="73" t="s">
        <v>40</v>
      </c>
      <c r="D3" s="73" t="s">
        <v>41</v>
      </c>
      <c r="E3" s="73" t="s">
        <v>42</v>
      </c>
      <c r="F3" s="73" t="s">
        <v>43</v>
      </c>
      <c r="G3" s="29" t="s">
        <v>44</v>
      </c>
      <c r="H3" s="29" t="s">
        <v>45</v>
      </c>
      <c r="I3" s="29" t="s">
        <v>46</v>
      </c>
      <c r="J3" s="29" t="s">
        <v>44</v>
      </c>
      <c r="K3" s="29" t="s">
        <v>45</v>
      </c>
      <c r="L3" s="29" t="s">
        <v>46</v>
      </c>
    </row>
    <row r="4" spans="1:27" x14ac:dyDescent="0.25">
      <c r="A4" t="s">
        <v>47</v>
      </c>
      <c r="B4" s="63" t="s">
        <v>48</v>
      </c>
      <c r="C4" s="74">
        <v>2</v>
      </c>
      <c r="D4">
        <f t="shared" ref="D4:E12" si="0">C4+1</f>
        <v>3</v>
      </c>
      <c r="E4">
        <f t="shared" si="0"/>
        <v>4</v>
      </c>
      <c r="G4">
        <v>0</v>
      </c>
      <c r="H4">
        <v>22</v>
      </c>
      <c r="I4">
        <v>44</v>
      </c>
      <c r="J4" s="46"/>
      <c r="K4" s="46"/>
      <c r="L4" s="46"/>
      <c r="O4">
        <v>2</v>
      </c>
      <c r="U4">
        <v>2</v>
      </c>
      <c r="V4" t="str">
        <f t="shared" ref="V4:V35" si="1">"Table 4."&amp;U4</f>
        <v>Table 4.2</v>
      </c>
      <c r="W4" t="s">
        <v>49</v>
      </c>
      <c r="X4" t="s">
        <v>50</v>
      </c>
      <c r="Y4" t="str">
        <f t="shared" ref="Y4:Y35" si="2">V4&amp;" - "&amp;W4&amp;" -- "&amp;X4&amp;", "&amp;AA4</f>
        <v>Table 4.2 - Cost of Forwarded UAA Mail -- First-Class Mail, Single Piece (1), PARS Environment, FY 23</v>
      </c>
      <c r="AA4" s="46" t="s">
        <v>253</v>
      </c>
    </row>
    <row r="5" spans="1:27" x14ac:dyDescent="0.25">
      <c r="B5" s="63" t="s">
        <v>51</v>
      </c>
      <c r="C5">
        <f>E4+1</f>
        <v>5</v>
      </c>
      <c r="D5">
        <f t="shared" si="0"/>
        <v>6</v>
      </c>
      <c r="E5">
        <f t="shared" si="0"/>
        <v>7</v>
      </c>
      <c r="G5">
        <f t="shared" ref="G5:G24" si="3">G4+1</f>
        <v>1</v>
      </c>
      <c r="H5">
        <f t="shared" ref="H5:H24" si="4">H4+1</f>
        <v>23</v>
      </c>
      <c r="I5">
        <f t="shared" ref="I5:I24" si="5">I4+1</f>
        <v>45</v>
      </c>
      <c r="O5">
        <f t="shared" ref="O5:O36" si="6">O4+1</f>
        <v>3</v>
      </c>
      <c r="U5">
        <v>5</v>
      </c>
      <c r="V5" t="str">
        <f t="shared" si="1"/>
        <v>Table 4.5</v>
      </c>
      <c r="W5" t="s">
        <v>49</v>
      </c>
      <c r="X5" s="46" t="s">
        <v>52</v>
      </c>
      <c r="Y5" t="str">
        <f t="shared" si="2"/>
        <v>Table 4.5 - Cost of Forwarded UAA Mail -- First-Class Mail, Presorted (1), PARS Environment, FY 23</v>
      </c>
      <c r="AA5" s="46" t="s">
        <v>253</v>
      </c>
    </row>
    <row r="6" spans="1:27" x14ac:dyDescent="0.25">
      <c r="B6" s="63" t="s">
        <v>53</v>
      </c>
      <c r="C6">
        <f>E5+1</f>
        <v>8</v>
      </c>
      <c r="D6">
        <f t="shared" si="0"/>
        <v>9</v>
      </c>
      <c r="E6">
        <f t="shared" si="0"/>
        <v>10</v>
      </c>
      <c r="F6">
        <v>11</v>
      </c>
      <c r="G6">
        <f t="shared" si="3"/>
        <v>2</v>
      </c>
      <c r="H6">
        <f t="shared" si="4"/>
        <v>24</v>
      </c>
      <c r="I6">
        <f t="shared" si="5"/>
        <v>46</v>
      </c>
      <c r="O6">
        <f t="shared" si="6"/>
        <v>4</v>
      </c>
      <c r="U6">
        <v>8</v>
      </c>
      <c r="V6" t="str">
        <f t="shared" si="1"/>
        <v>Table 4.8</v>
      </c>
      <c r="W6" t="s">
        <v>49</v>
      </c>
      <c r="X6" s="46" t="s">
        <v>54</v>
      </c>
      <c r="Y6" t="str">
        <f t="shared" si="2"/>
        <v>Table 4.8 - Cost of Forwarded UAA Mail -- First-Class Mail, Automation (1), PARS Environment, FY 23</v>
      </c>
      <c r="AA6" s="46" t="s">
        <v>253</v>
      </c>
    </row>
    <row r="7" spans="1:27" x14ac:dyDescent="0.25">
      <c r="A7" t="s">
        <v>55</v>
      </c>
      <c r="B7" s="63" t="s">
        <v>51</v>
      </c>
      <c r="C7">
        <f>F6+1</f>
        <v>12</v>
      </c>
      <c r="D7">
        <f t="shared" si="0"/>
        <v>13</v>
      </c>
      <c r="E7">
        <f t="shared" si="0"/>
        <v>14</v>
      </c>
      <c r="G7">
        <f t="shared" si="3"/>
        <v>3</v>
      </c>
      <c r="H7">
        <f t="shared" si="4"/>
        <v>25</v>
      </c>
      <c r="I7">
        <f t="shared" si="5"/>
        <v>47</v>
      </c>
      <c r="O7">
        <f t="shared" si="6"/>
        <v>5</v>
      </c>
      <c r="U7">
        <v>12</v>
      </c>
      <c r="V7" t="str">
        <f t="shared" si="1"/>
        <v>Table 4.12</v>
      </c>
      <c r="W7" t="s">
        <v>49</v>
      </c>
      <c r="X7" s="46" t="s">
        <v>56</v>
      </c>
      <c r="Y7" t="str">
        <f t="shared" si="2"/>
        <v>Table 4.12 - Cost of Forwarded UAA Mail -- Periodicals, Presorted (1), PARS Environment, FY 23</v>
      </c>
      <c r="AA7" s="46" t="s">
        <v>253</v>
      </c>
    </row>
    <row r="8" spans="1:27" x14ac:dyDescent="0.25">
      <c r="B8" s="63" t="s">
        <v>57</v>
      </c>
      <c r="C8">
        <f>E7+1</f>
        <v>15</v>
      </c>
      <c r="D8">
        <f t="shared" si="0"/>
        <v>16</v>
      </c>
      <c r="E8">
        <f t="shared" si="0"/>
        <v>17</v>
      </c>
      <c r="G8">
        <f t="shared" si="3"/>
        <v>4</v>
      </c>
      <c r="H8">
        <f t="shared" si="4"/>
        <v>26</v>
      </c>
      <c r="I8">
        <f t="shared" si="5"/>
        <v>48</v>
      </c>
      <c r="O8">
        <f t="shared" si="6"/>
        <v>6</v>
      </c>
      <c r="U8">
        <v>15</v>
      </c>
      <c r="V8" t="str">
        <f t="shared" si="1"/>
        <v>Table 4.15</v>
      </c>
      <c r="W8" t="s">
        <v>49</v>
      </c>
      <c r="X8" s="46" t="s">
        <v>58</v>
      </c>
      <c r="Y8" t="str">
        <f t="shared" si="2"/>
        <v>Table 4.15 - Cost of Forwarded UAA Mail -- Periodicals, Carrier Route (1), PARS Environment, FY 23</v>
      </c>
      <c r="AA8" s="46" t="s">
        <v>253</v>
      </c>
    </row>
    <row r="9" spans="1:27" x14ac:dyDescent="0.25">
      <c r="B9" s="63" t="s">
        <v>53</v>
      </c>
      <c r="C9">
        <f>E8+1</f>
        <v>18</v>
      </c>
      <c r="D9">
        <f t="shared" si="0"/>
        <v>19</v>
      </c>
      <c r="E9">
        <f t="shared" si="0"/>
        <v>20</v>
      </c>
      <c r="F9">
        <v>21</v>
      </c>
      <c r="G9">
        <f t="shared" si="3"/>
        <v>5</v>
      </c>
      <c r="H9">
        <f t="shared" si="4"/>
        <v>27</v>
      </c>
      <c r="I9">
        <f t="shared" si="5"/>
        <v>49</v>
      </c>
      <c r="O9">
        <f t="shared" si="6"/>
        <v>7</v>
      </c>
      <c r="U9">
        <v>18</v>
      </c>
      <c r="V9" t="str">
        <f t="shared" si="1"/>
        <v>Table 4.18</v>
      </c>
      <c r="W9" t="s">
        <v>49</v>
      </c>
      <c r="X9" s="46" t="s">
        <v>59</v>
      </c>
      <c r="Y9" t="str">
        <f t="shared" si="2"/>
        <v>Table 4.18 - Cost of Forwarded UAA Mail -- Periodicals, Automation (1), PARS Environment, FY 23</v>
      </c>
      <c r="AA9" s="46" t="s">
        <v>253</v>
      </c>
    </row>
    <row r="10" spans="1:27" x14ac:dyDescent="0.25">
      <c r="A10" s="3" t="s">
        <v>60</v>
      </c>
      <c r="B10" s="63" t="s">
        <v>51</v>
      </c>
      <c r="C10">
        <f>F9+1</f>
        <v>22</v>
      </c>
      <c r="D10">
        <f t="shared" si="0"/>
        <v>23</v>
      </c>
      <c r="E10">
        <f t="shared" si="0"/>
        <v>24</v>
      </c>
      <c r="G10">
        <f t="shared" si="3"/>
        <v>6</v>
      </c>
      <c r="H10">
        <f t="shared" si="4"/>
        <v>28</v>
      </c>
      <c r="I10">
        <f t="shared" si="5"/>
        <v>50</v>
      </c>
      <c r="J10">
        <f t="shared" ref="J10:L12" si="7">G12+1</f>
        <v>9</v>
      </c>
      <c r="K10">
        <f t="shared" si="7"/>
        <v>31</v>
      </c>
      <c r="L10">
        <f t="shared" si="7"/>
        <v>53</v>
      </c>
      <c r="O10">
        <f t="shared" si="6"/>
        <v>8</v>
      </c>
      <c r="U10">
        <v>22</v>
      </c>
      <c r="V10" t="str">
        <f t="shared" si="1"/>
        <v>Table 4.22</v>
      </c>
      <c r="W10" t="s">
        <v>49</v>
      </c>
      <c r="X10" s="46" t="s">
        <v>61</v>
      </c>
      <c r="Y10" t="str">
        <f t="shared" si="2"/>
        <v>Table 4.22 - Cost of Forwarded UAA Mail -- Standard Mail, Presorted (1), PARS Environment, FY 23</v>
      </c>
      <c r="AA10" s="46" t="s">
        <v>253</v>
      </c>
    </row>
    <row r="11" spans="1:27" x14ac:dyDescent="0.25">
      <c r="B11" s="63" t="s">
        <v>62</v>
      </c>
      <c r="C11">
        <f>E10+1</f>
        <v>25</v>
      </c>
      <c r="D11">
        <f t="shared" si="0"/>
        <v>26</v>
      </c>
      <c r="E11">
        <f t="shared" si="0"/>
        <v>27</v>
      </c>
      <c r="G11">
        <f t="shared" si="3"/>
        <v>7</v>
      </c>
      <c r="H11">
        <f t="shared" si="4"/>
        <v>29</v>
      </c>
      <c r="I11">
        <f t="shared" si="5"/>
        <v>51</v>
      </c>
      <c r="J11">
        <f t="shared" si="7"/>
        <v>10</v>
      </c>
      <c r="K11">
        <f t="shared" si="7"/>
        <v>32</v>
      </c>
      <c r="L11">
        <f t="shared" si="7"/>
        <v>54</v>
      </c>
      <c r="O11">
        <f t="shared" si="6"/>
        <v>9</v>
      </c>
      <c r="U11">
        <v>25</v>
      </c>
      <c r="V11" t="str">
        <f t="shared" si="1"/>
        <v>Table 4.25</v>
      </c>
      <c r="W11" t="s">
        <v>49</v>
      </c>
      <c r="X11" s="46" t="s">
        <v>63</v>
      </c>
      <c r="Y11" t="str">
        <f t="shared" si="2"/>
        <v>Table 4.25 - Cost of Forwarded UAA Mail -- Standard Mail, Carrier Route (1), PARS Environment, FY 23</v>
      </c>
      <c r="AA11" s="46" t="s">
        <v>253</v>
      </c>
    </row>
    <row r="12" spans="1:27" x14ac:dyDescent="0.25">
      <c r="B12" s="63" t="s">
        <v>53</v>
      </c>
      <c r="C12">
        <f>E11+1</f>
        <v>28</v>
      </c>
      <c r="D12">
        <f t="shared" si="0"/>
        <v>29</v>
      </c>
      <c r="E12">
        <f t="shared" si="0"/>
        <v>30</v>
      </c>
      <c r="F12">
        <v>31</v>
      </c>
      <c r="G12">
        <f t="shared" si="3"/>
        <v>8</v>
      </c>
      <c r="H12">
        <f t="shared" si="4"/>
        <v>30</v>
      </c>
      <c r="I12">
        <f t="shared" si="5"/>
        <v>52</v>
      </c>
      <c r="J12">
        <f t="shared" si="7"/>
        <v>11</v>
      </c>
      <c r="K12">
        <f t="shared" si="7"/>
        <v>33</v>
      </c>
      <c r="L12">
        <f t="shared" si="7"/>
        <v>55</v>
      </c>
      <c r="O12">
        <f t="shared" si="6"/>
        <v>10</v>
      </c>
      <c r="U12">
        <v>28</v>
      </c>
      <c r="V12" t="str">
        <f t="shared" si="1"/>
        <v>Table 4.28</v>
      </c>
      <c r="W12" t="s">
        <v>49</v>
      </c>
      <c r="X12" s="46" t="s">
        <v>64</v>
      </c>
      <c r="Y12" t="str">
        <f t="shared" si="2"/>
        <v>Table 4.28 - Cost of Forwarded UAA Mail -- Standard Mail, Automation (1), PARS Environment, FY 23</v>
      </c>
      <c r="AA12" s="46" t="s">
        <v>253</v>
      </c>
    </row>
    <row r="13" spans="1:27" x14ac:dyDescent="0.25">
      <c r="A13" s="46" t="s">
        <v>65</v>
      </c>
      <c r="B13" s="63" t="s">
        <v>51</v>
      </c>
      <c r="C13" s="75">
        <v>999</v>
      </c>
      <c r="D13" s="75">
        <v>999</v>
      </c>
      <c r="E13" s="75">
        <v>999</v>
      </c>
      <c r="F13" s="43"/>
      <c r="G13">
        <f t="shared" si="3"/>
        <v>9</v>
      </c>
      <c r="H13">
        <f t="shared" si="4"/>
        <v>31</v>
      </c>
      <c r="I13">
        <f t="shared" si="5"/>
        <v>53</v>
      </c>
      <c r="O13">
        <f t="shared" si="6"/>
        <v>11</v>
      </c>
      <c r="U13" s="76">
        <v>999</v>
      </c>
      <c r="V13" t="str">
        <f t="shared" si="1"/>
        <v>Table 4.999</v>
      </c>
      <c r="W13" t="s">
        <v>49</v>
      </c>
      <c r="X13" s="46" t="s">
        <v>66</v>
      </c>
      <c r="Y13" t="str">
        <f t="shared" si="2"/>
        <v>Table 4.999 - Cost of Forwarded UAA Mail -- Standard Mail Nonprofit, Presorted (1), PARS Environment, FY 23</v>
      </c>
      <c r="AA13" s="46" t="s">
        <v>253</v>
      </c>
    </row>
    <row r="14" spans="1:27" x14ac:dyDescent="0.25">
      <c r="B14" s="63" t="s">
        <v>62</v>
      </c>
      <c r="C14" s="75">
        <v>1000</v>
      </c>
      <c r="D14" s="75">
        <v>1000</v>
      </c>
      <c r="E14" s="75">
        <v>1000</v>
      </c>
      <c r="F14" s="43"/>
      <c r="G14">
        <f t="shared" si="3"/>
        <v>10</v>
      </c>
      <c r="H14">
        <f t="shared" si="4"/>
        <v>32</v>
      </c>
      <c r="I14">
        <f t="shared" si="5"/>
        <v>54</v>
      </c>
      <c r="O14">
        <f t="shared" si="6"/>
        <v>12</v>
      </c>
      <c r="U14" s="76">
        <v>1000</v>
      </c>
      <c r="V14" t="str">
        <f t="shared" si="1"/>
        <v>Table 4.1000</v>
      </c>
      <c r="W14" t="s">
        <v>49</v>
      </c>
      <c r="X14" s="3" t="s">
        <v>67</v>
      </c>
      <c r="Y14" t="str">
        <f t="shared" si="2"/>
        <v>Table 4.1000 - Cost of Forwarded UAA Mail -- Standard Mail Nonprofit, Carrier Route (1), PARS Environment, FY 23</v>
      </c>
      <c r="AA14" s="46" t="s">
        <v>253</v>
      </c>
    </row>
    <row r="15" spans="1:27" x14ac:dyDescent="0.25">
      <c r="B15" s="63" t="s">
        <v>53</v>
      </c>
      <c r="C15" s="75">
        <v>1001</v>
      </c>
      <c r="D15" s="75">
        <v>1001</v>
      </c>
      <c r="E15" s="75">
        <v>1001</v>
      </c>
      <c r="F15" s="75">
        <v>1002</v>
      </c>
      <c r="G15">
        <f t="shared" si="3"/>
        <v>11</v>
      </c>
      <c r="H15">
        <f t="shared" si="4"/>
        <v>33</v>
      </c>
      <c r="I15">
        <f t="shared" si="5"/>
        <v>55</v>
      </c>
      <c r="O15">
        <f t="shared" si="6"/>
        <v>13</v>
      </c>
      <c r="U15" s="76">
        <v>1001</v>
      </c>
      <c r="V15" t="str">
        <f t="shared" si="1"/>
        <v>Table 4.1001</v>
      </c>
      <c r="W15" t="s">
        <v>49</v>
      </c>
      <c r="X15" s="3" t="s">
        <v>68</v>
      </c>
      <c r="Y15" t="str">
        <f t="shared" si="2"/>
        <v>Table 4.1001 - Cost of Forwarded UAA Mail -- Standard Mail Nonprofit, Automation (1), PARS Environment, FY 23</v>
      </c>
      <c r="AA15" s="46" t="s">
        <v>253</v>
      </c>
    </row>
    <row r="16" spans="1:27" x14ac:dyDescent="0.25">
      <c r="A16" t="s">
        <v>69</v>
      </c>
      <c r="B16" t="s">
        <v>70</v>
      </c>
      <c r="C16">
        <v>32</v>
      </c>
      <c r="D16">
        <f t="shared" ref="D16:E25" si="8">C16+1</f>
        <v>33</v>
      </c>
      <c r="E16">
        <f t="shared" si="8"/>
        <v>34</v>
      </c>
      <c r="G16">
        <f t="shared" si="3"/>
        <v>12</v>
      </c>
      <c r="H16">
        <f t="shared" si="4"/>
        <v>34</v>
      </c>
      <c r="I16">
        <f t="shared" si="5"/>
        <v>56</v>
      </c>
      <c r="O16">
        <f t="shared" si="6"/>
        <v>14</v>
      </c>
      <c r="U16">
        <v>32</v>
      </c>
      <c r="V16" t="str">
        <f t="shared" si="1"/>
        <v>Table 4.32</v>
      </c>
      <c r="W16" t="s">
        <v>49</v>
      </c>
      <c r="X16" s="46" t="s">
        <v>71</v>
      </c>
      <c r="Y16" t="str">
        <f t="shared" si="2"/>
        <v>Table 4.32 - Cost of Forwarded UAA Mail -- Package Services, Parcel Post (1), PARS Environment, FY 23</v>
      </c>
      <c r="AA16" s="46" t="s">
        <v>253</v>
      </c>
    </row>
    <row r="17" spans="1:27" x14ac:dyDescent="0.25">
      <c r="B17" t="s">
        <v>72</v>
      </c>
      <c r="C17">
        <f>E16+1</f>
        <v>35</v>
      </c>
      <c r="D17">
        <f t="shared" si="8"/>
        <v>36</v>
      </c>
      <c r="E17">
        <f t="shared" si="8"/>
        <v>37</v>
      </c>
      <c r="G17">
        <f t="shared" si="3"/>
        <v>13</v>
      </c>
      <c r="H17">
        <f t="shared" si="4"/>
        <v>35</v>
      </c>
      <c r="I17">
        <f t="shared" si="5"/>
        <v>57</v>
      </c>
      <c r="O17">
        <f t="shared" si="6"/>
        <v>15</v>
      </c>
      <c r="U17">
        <v>35</v>
      </c>
      <c r="V17" t="str">
        <f t="shared" si="1"/>
        <v>Table 4.35</v>
      </c>
      <c r="W17" t="s">
        <v>49</v>
      </c>
      <c r="X17" s="46" t="s">
        <v>73</v>
      </c>
      <c r="Y17" t="str">
        <f t="shared" si="2"/>
        <v>Table 4.35 - Cost of Forwarded UAA Mail -- Package Services, Parcel Select (1), PARS Environment, FY 23</v>
      </c>
      <c r="AA17" s="46" t="s">
        <v>253</v>
      </c>
    </row>
    <row r="18" spans="1:27" x14ac:dyDescent="0.25">
      <c r="B18" t="s">
        <v>74</v>
      </c>
      <c r="C18">
        <f>E17+1</f>
        <v>38</v>
      </c>
      <c r="D18">
        <f t="shared" si="8"/>
        <v>39</v>
      </c>
      <c r="E18">
        <f t="shared" si="8"/>
        <v>40</v>
      </c>
      <c r="G18">
        <f t="shared" si="3"/>
        <v>14</v>
      </c>
      <c r="H18">
        <f t="shared" si="4"/>
        <v>36</v>
      </c>
      <c r="I18">
        <f t="shared" si="5"/>
        <v>58</v>
      </c>
      <c r="O18">
        <f t="shared" si="6"/>
        <v>16</v>
      </c>
      <c r="U18">
        <v>38</v>
      </c>
      <c r="V18" t="str">
        <f t="shared" si="1"/>
        <v>Table 4.38</v>
      </c>
      <c r="W18" t="s">
        <v>49</v>
      </c>
      <c r="X18" s="46" t="s">
        <v>75</v>
      </c>
      <c r="Y18" t="str">
        <f t="shared" si="2"/>
        <v>Table 4.38 - Cost of Forwarded UAA Mail -- Package Services, Bound Printed Matter (1), PARS Environment, FY 23</v>
      </c>
      <c r="AA18" s="46" t="s">
        <v>253</v>
      </c>
    </row>
    <row r="19" spans="1:27" x14ac:dyDescent="0.25">
      <c r="B19" t="s">
        <v>76</v>
      </c>
      <c r="C19">
        <f>E18+1</f>
        <v>41</v>
      </c>
      <c r="D19">
        <f t="shared" si="8"/>
        <v>42</v>
      </c>
      <c r="E19">
        <f t="shared" si="8"/>
        <v>43</v>
      </c>
      <c r="F19">
        <v>44</v>
      </c>
      <c r="G19">
        <f t="shared" si="3"/>
        <v>15</v>
      </c>
      <c r="H19">
        <f t="shared" si="4"/>
        <v>37</v>
      </c>
      <c r="I19">
        <f t="shared" si="5"/>
        <v>59</v>
      </c>
      <c r="O19">
        <f t="shared" si="6"/>
        <v>17</v>
      </c>
      <c r="U19">
        <v>41</v>
      </c>
      <c r="V19" t="str">
        <f t="shared" si="1"/>
        <v>Table 4.41</v>
      </c>
      <c r="W19" t="s">
        <v>49</v>
      </c>
      <c r="X19" s="46" t="s">
        <v>77</v>
      </c>
      <c r="Y19" t="str">
        <f t="shared" si="2"/>
        <v>Table 4.41 - Cost of Forwarded UAA Mail -- Package Services, Media/Library (1), PARS Environment, FY 23</v>
      </c>
      <c r="AA19" s="46" t="s">
        <v>253</v>
      </c>
    </row>
    <row r="20" spans="1:27" x14ac:dyDescent="0.25">
      <c r="A20" t="s">
        <v>78</v>
      </c>
      <c r="B20" t="s">
        <v>79</v>
      </c>
      <c r="C20">
        <f>F19+1</f>
        <v>45</v>
      </c>
      <c r="D20">
        <f t="shared" si="8"/>
        <v>46</v>
      </c>
      <c r="E20">
        <f t="shared" si="8"/>
        <v>47</v>
      </c>
      <c r="G20">
        <f t="shared" si="3"/>
        <v>16</v>
      </c>
      <c r="H20">
        <f t="shared" si="4"/>
        <v>38</v>
      </c>
      <c r="I20">
        <f t="shared" si="5"/>
        <v>60</v>
      </c>
      <c r="O20">
        <f t="shared" si="6"/>
        <v>18</v>
      </c>
      <c r="U20">
        <v>45</v>
      </c>
      <c r="V20" t="str">
        <f t="shared" si="1"/>
        <v>Table 4.45</v>
      </c>
      <c r="W20" t="s">
        <v>49</v>
      </c>
      <c r="X20" s="46" t="s">
        <v>80</v>
      </c>
      <c r="Y20" t="str">
        <f t="shared" si="2"/>
        <v>Table 4.45 - Cost of Forwarded UAA Mail -- All Other Classes, International (1), PARS Environment, FY 23</v>
      </c>
      <c r="AA20" s="46" t="s">
        <v>253</v>
      </c>
    </row>
    <row r="21" spans="1:27" x14ac:dyDescent="0.25">
      <c r="B21" t="s">
        <v>81</v>
      </c>
      <c r="C21">
        <f>E20+1</f>
        <v>48</v>
      </c>
      <c r="D21">
        <f t="shared" si="8"/>
        <v>49</v>
      </c>
      <c r="E21">
        <f t="shared" si="8"/>
        <v>50</v>
      </c>
      <c r="G21">
        <f t="shared" si="3"/>
        <v>17</v>
      </c>
      <c r="H21">
        <f t="shared" si="4"/>
        <v>39</v>
      </c>
      <c r="I21">
        <f t="shared" si="5"/>
        <v>61</v>
      </c>
      <c r="O21">
        <f t="shared" si="6"/>
        <v>19</v>
      </c>
      <c r="U21">
        <v>48</v>
      </c>
      <c r="V21" t="str">
        <f t="shared" si="1"/>
        <v>Table 4.48</v>
      </c>
      <c r="W21" t="s">
        <v>49</v>
      </c>
      <c r="X21" s="46" t="s">
        <v>82</v>
      </c>
      <c r="Y21" t="str">
        <f t="shared" si="2"/>
        <v>Table 4.48 - Cost of Forwarded UAA Mail -- All Other Classes, Priority (1), PARS Environment, FY 23</v>
      </c>
      <c r="AA21" s="46" t="s">
        <v>253</v>
      </c>
    </row>
    <row r="22" spans="1:27" x14ac:dyDescent="0.25">
      <c r="B22" t="s">
        <v>83</v>
      </c>
      <c r="C22">
        <f>E21+1</f>
        <v>51</v>
      </c>
      <c r="D22">
        <f t="shared" si="8"/>
        <v>52</v>
      </c>
      <c r="E22">
        <f t="shared" si="8"/>
        <v>53</v>
      </c>
      <c r="G22">
        <f t="shared" si="3"/>
        <v>18</v>
      </c>
      <c r="H22">
        <f t="shared" si="4"/>
        <v>40</v>
      </c>
      <c r="I22">
        <f t="shared" si="5"/>
        <v>62</v>
      </c>
      <c r="O22">
        <f t="shared" si="6"/>
        <v>20</v>
      </c>
      <c r="U22">
        <v>51</v>
      </c>
      <c r="V22" t="str">
        <f t="shared" si="1"/>
        <v>Table 4.51</v>
      </c>
      <c r="W22" t="s">
        <v>49</v>
      </c>
      <c r="X22" s="46" t="s">
        <v>84</v>
      </c>
      <c r="Y22" t="str">
        <f t="shared" si="2"/>
        <v>Table 4.51 - Cost of Forwarded UAA Mail -- All Other Classes, USPS Mail (1), PARS Environment, FY 23</v>
      </c>
      <c r="AA22" s="46" t="s">
        <v>253</v>
      </c>
    </row>
    <row r="23" spans="1:27" x14ac:dyDescent="0.25">
      <c r="B23" t="s">
        <v>85</v>
      </c>
      <c r="C23">
        <f>E22+1</f>
        <v>54</v>
      </c>
      <c r="D23">
        <f t="shared" si="8"/>
        <v>55</v>
      </c>
      <c r="E23">
        <f t="shared" si="8"/>
        <v>56</v>
      </c>
      <c r="G23">
        <f t="shared" si="3"/>
        <v>19</v>
      </c>
      <c r="H23">
        <f t="shared" si="4"/>
        <v>41</v>
      </c>
      <c r="I23">
        <f t="shared" si="5"/>
        <v>63</v>
      </c>
      <c r="O23">
        <f t="shared" si="6"/>
        <v>21</v>
      </c>
      <c r="U23">
        <v>54</v>
      </c>
      <c r="V23" t="str">
        <f t="shared" si="1"/>
        <v>Table 4.54</v>
      </c>
      <c r="W23" t="s">
        <v>49</v>
      </c>
      <c r="X23" s="46" t="s">
        <v>86</v>
      </c>
      <c r="Y23" t="str">
        <f t="shared" si="2"/>
        <v>Table 4.54 - Cost of Forwarded UAA Mail -- All Other Classes, Free Matter for the Blind (1), PARS Environment, FY 23</v>
      </c>
      <c r="AA23" s="46" t="s">
        <v>253</v>
      </c>
    </row>
    <row r="24" spans="1:27" x14ac:dyDescent="0.25">
      <c r="B24" t="s">
        <v>87</v>
      </c>
      <c r="C24">
        <f>E23+1</f>
        <v>57</v>
      </c>
      <c r="D24">
        <f t="shared" si="8"/>
        <v>58</v>
      </c>
      <c r="E24">
        <f t="shared" si="8"/>
        <v>59</v>
      </c>
      <c r="F24">
        <v>60</v>
      </c>
      <c r="G24">
        <f t="shared" si="3"/>
        <v>20</v>
      </c>
      <c r="H24">
        <f t="shared" si="4"/>
        <v>42</v>
      </c>
      <c r="I24">
        <f t="shared" si="5"/>
        <v>64</v>
      </c>
      <c r="O24">
        <f t="shared" si="6"/>
        <v>22</v>
      </c>
      <c r="U24">
        <v>57</v>
      </c>
      <c r="V24" t="str">
        <f t="shared" si="1"/>
        <v>Table 4.57</v>
      </c>
      <c r="W24" t="s">
        <v>49</v>
      </c>
      <c r="X24" s="46" t="s">
        <v>88</v>
      </c>
      <c r="Y24" t="str">
        <f t="shared" si="2"/>
        <v>Table 4.57 - Cost of Forwarded UAA Mail -- All Other Classes, Express (1), PARS Environment, FY 23</v>
      </c>
      <c r="AA24" s="46" t="s">
        <v>253</v>
      </c>
    </row>
    <row r="25" spans="1:27" x14ac:dyDescent="0.25">
      <c r="B25" t="s">
        <v>15</v>
      </c>
      <c r="C25">
        <f>F24+1</f>
        <v>61</v>
      </c>
      <c r="D25">
        <f t="shared" si="8"/>
        <v>62</v>
      </c>
      <c r="E25">
        <f t="shared" si="8"/>
        <v>63</v>
      </c>
      <c r="O25">
        <f t="shared" si="6"/>
        <v>23</v>
      </c>
      <c r="U25" s="29">
        <v>61</v>
      </c>
      <c r="V25" t="str">
        <f t="shared" si="1"/>
        <v>Table 4.61</v>
      </c>
      <c r="W25" t="s">
        <v>49</v>
      </c>
      <c r="X25" s="46" t="s">
        <v>89</v>
      </c>
      <c r="Y25" t="str">
        <f t="shared" si="2"/>
        <v>Table 4.61 - Cost of Forwarded UAA Mail -- All Classes and Rate Categories (1), PARS Environment, FY 23</v>
      </c>
      <c r="AA25" s="46" t="s">
        <v>253</v>
      </c>
    </row>
    <row r="26" spans="1:27" x14ac:dyDescent="0.25">
      <c r="O26">
        <f t="shared" si="6"/>
        <v>24</v>
      </c>
      <c r="U26">
        <v>3</v>
      </c>
      <c r="V26" t="str">
        <f t="shared" si="1"/>
        <v>Table 4.3</v>
      </c>
      <c r="W26" t="s">
        <v>90</v>
      </c>
      <c r="X26" t="s">
        <v>50</v>
      </c>
      <c r="Y26" t="str">
        <f t="shared" si="2"/>
        <v>Table 4.3 - Cost of Returned-to-Sender UAA Mail -- First-Class Mail, Single Piece (1), PARS Environment, FY 23</v>
      </c>
      <c r="AA26" s="46" t="s">
        <v>253</v>
      </c>
    </row>
    <row r="27" spans="1:27" x14ac:dyDescent="0.25">
      <c r="O27">
        <f t="shared" si="6"/>
        <v>25</v>
      </c>
      <c r="U27">
        <v>6</v>
      </c>
      <c r="V27" t="str">
        <f t="shared" si="1"/>
        <v>Table 4.6</v>
      </c>
      <c r="W27" t="s">
        <v>90</v>
      </c>
      <c r="X27" s="46" t="s">
        <v>52</v>
      </c>
      <c r="Y27" t="str">
        <f t="shared" si="2"/>
        <v>Table 4.6 - Cost of Returned-to-Sender UAA Mail -- First-Class Mail, Presorted (1), PARS Environment, FY 23</v>
      </c>
      <c r="AA27" s="46" t="s">
        <v>253</v>
      </c>
    </row>
    <row r="28" spans="1:27" x14ac:dyDescent="0.25">
      <c r="O28">
        <f t="shared" si="6"/>
        <v>26</v>
      </c>
      <c r="U28">
        <v>9</v>
      </c>
      <c r="V28" t="str">
        <f t="shared" si="1"/>
        <v>Table 4.9</v>
      </c>
      <c r="W28" t="s">
        <v>90</v>
      </c>
      <c r="X28" s="46" t="s">
        <v>54</v>
      </c>
      <c r="Y28" t="str">
        <f t="shared" si="2"/>
        <v>Table 4.9 - Cost of Returned-to-Sender UAA Mail -- First-Class Mail, Automation (1), PARS Environment, FY 23</v>
      </c>
      <c r="AA28" s="46" t="s">
        <v>253</v>
      </c>
    </row>
    <row r="29" spans="1:27" x14ac:dyDescent="0.25">
      <c r="O29">
        <f t="shared" si="6"/>
        <v>27</v>
      </c>
      <c r="U29">
        <v>13</v>
      </c>
      <c r="V29" t="str">
        <f t="shared" si="1"/>
        <v>Table 4.13</v>
      </c>
      <c r="W29" t="s">
        <v>90</v>
      </c>
      <c r="X29" s="46" t="s">
        <v>56</v>
      </c>
      <c r="Y29" t="str">
        <f t="shared" si="2"/>
        <v>Table 4.13 - Cost of Returned-to-Sender UAA Mail -- Periodicals, Presorted (1), PARS Environment, FY 23</v>
      </c>
      <c r="AA29" s="46" t="s">
        <v>253</v>
      </c>
    </row>
    <row r="30" spans="1:27" x14ac:dyDescent="0.25">
      <c r="O30">
        <f t="shared" si="6"/>
        <v>28</v>
      </c>
      <c r="U30">
        <v>16</v>
      </c>
      <c r="V30" t="str">
        <f t="shared" si="1"/>
        <v>Table 4.16</v>
      </c>
      <c r="W30" t="s">
        <v>90</v>
      </c>
      <c r="X30" s="46" t="s">
        <v>58</v>
      </c>
      <c r="Y30" t="str">
        <f t="shared" si="2"/>
        <v>Table 4.16 - Cost of Returned-to-Sender UAA Mail -- Periodicals, Carrier Route (1), PARS Environment, FY 23</v>
      </c>
      <c r="AA30" s="46" t="s">
        <v>253</v>
      </c>
    </row>
    <row r="31" spans="1:27" x14ac:dyDescent="0.25">
      <c r="O31">
        <f t="shared" si="6"/>
        <v>29</v>
      </c>
      <c r="U31">
        <v>19</v>
      </c>
      <c r="V31" t="str">
        <f t="shared" si="1"/>
        <v>Table 4.19</v>
      </c>
      <c r="W31" t="s">
        <v>90</v>
      </c>
      <c r="X31" s="46" t="s">
        <v>59</v>
      </c>
      <c r="Y31" t="str">
        <f t="shared" si="2"/>
        <v>Table 4.19 - Cost of Returned-to-Sender UAA Mail -- Periodicals, Automation (1), PARS Environment, FY 23</v>
      </c>
      <c r="AA31" s="46" t="s">
        <v>253</v>
      </c>
    </row>
    <row r="32" spans="1:27" x14ac:dyDescent="0.25">
      <c r="O32">
        <f t="shared" si="6"/>
        <v>30</v>
      </c>
      <c r="U32">
        <v>23</v>
      </c>
      <c r="V32" t="str">
        <f t="shared" si="1"/>
        <v>Table 4.23</v>
      </c>
      <c r="W32" t="s">
        <v>90</v>
      </c>
      <c r="X32" s="46" t="s">
        <v>61</v>
      </c>
      <c r="Y32" t="str">
        <f t="shared" si="2"/>
        <v>Table 4.23 - Cost of Returned-to-Sender UAA Mail -- Standard Mail, Presorted (1), PARS Environment, FY 23</v>
      </c>
      <c r="AA32" s="46" t="s">
        <v>253</v>
      </c>
    </row>
    <row r="33" spans="15:27" x14ac:dyDescent="0.25">
      <c r="O33">
        <f t="shared" si="6"/>
        <v>31</v>
      </c>
      <c r="U33">
        <v>26</v>
      </c>
      <c r="V33" t="str">
        <f t="shared" si="1"/>
        <v>Table 4.26</v>
      </c>
      <c r="W33" t="s">
        <v>90</v>
      </c>
      <c r="X33" s="46" t="s">
        <v>63</v>
      </c>
      <c r="Y33" t="str">
        <f t="shared" si="2"/>
        <v>Table 4.26 - Cost of Returned-to-Sender UAA Mail -- Standard Mail, Carrier Route (1), PARS Environment, FY 23</v>
      </c>
      <c r="AA33" s="46" t="s">
        <v>253</v>
      </c>
    </row>
    <row r="34" spans="15:27" x14ac:dyDescent="0.25">
      <c r="O34">
        <f t="shared" si="6"/>
        <v>32</v>
      </c>
      <c r="U34">
        <v>29</v>
      </c>
      <c r="V34" t="str">
        <f t="shared" si="1"/>
        <v>Table 4.29</v>
      </c>
      <c r="W34" t="s">
        <v>90</v>
      </c>
      <c r="X34" s="46" t="s">
        <v>64</v>
      </c>
      <c r="Y34" t="str">
        <f t="shared" si="2"/>
        <v>Table 4.29 - Cost of Returned-to-Sender UAA Mail -- Standard Mail, Automation (1), PARS Environment, FY 23</v>
      </c>
      <c r="AA34" s="46" t="s">
        <v>253</v>
      </c>
    </row>
    <row r="35" spans="15:27" x14ac:dyDescent="0.25">
      <c r="O35">
        <f t="shared" si="6"/>
        <v>33</v>
      </c>
      <c r="U35" s="76">
        <v>1002</v>
      </c>
      <c r="V35" t="str">
        <f t="shared" si="1"/>
        <v>Table 4.1002</v>
      </c>
      <c r="W35" t="s">
        <v>90</v>
      </c>
      <c r="X35" s="46" t="s">
        <v>66</v>
      </c>
      <c r="Y35" t="str">
        <f t="shared" si="2"/>
        <v>Table 4.1002 - Cost of Returned-to-Sender UAA Mail -- Standard Mail Nonprofit, Presorted (1), PARS Environment, FY 23</v>
      </c>
      <c r="AA35" s="46" t="s">
        <v>253</v>
      </c>
    </row>
    <row r="36" spans="15:27" x14ac:dyDescent="0.25">
      <c r="O36">
        <f t="shared" si="6"/>
        <v>34</v>
      </c>
      <c r="U36" s="76">
        <v>1003</v>
      </c>
      <c r="V36" t="str">
        <f t="shared" ref="V36:V67" si="9">"Table 4."&amp;U36</f>
        <v>Table 4.1003</v>
      </c>
      <c r="W36" t="s">
        <v>90</v>
      </c>
      <c r="X36" s="3" t="s">
        <v>67</v>
      </c>
      <c r="Y36" t="str">
        <f t="shared" ref="Y36:Y67" si="10">V36&amp;" - "&amp;W36&amp;" -- "&amp;X36&amp;", "&amp;AA36</f>
        <v>Table 4.1003 - Cost of Returned-to-Sender UAA Mail -- Standard Mail Nonprofit, Carrier Route (1), PARS Environment, FY 23</v>
      </c>
      <c r="AA36" s="46" t="s">
        <v>253</v>
      </c>
    </row>
    <row r="37" spans="15:27" x14ac:dyDescent="0.25">
      <c r="O37">
        <f t="shared" ref="O37:O68" si="11">O36+1</f>
        <v>35</v>
      </c>
      <c r="U37" s="76">
        <v>1004</v>
      </c>
      <c r="V37" t="str">
        <f t="shared" si="9"/>
        <v>Table 4.1004</v>
      </c>
      <c r="W37" t="s">
        <v>90</v>
      </c>
      <c r="X37" s="3" t="s">
        <v>68</v>
      </c>
      <c r="Y37" t="str">
        <f t="shared" si="10"/>
        <v>Table 4.1004 - Cost of Returned-to-Sender UAA Mail -- Standard Mail Nonprofit, Automation (1), PARS Environment, FY 23</v>
      </c>
      <c r="AA37" s="46" t="s">
        <v>253</v>
      </c>
    </row>
    <row r="38" spans="15:27" x14ac:dyDescent="0.25">
      <c r="O38">
        <f t="shared" si="11"/>
        <v>36</v>
      </c>
      <c r="U38">
        <v>33</v>
      </c>
      <c r="V38" t="str">
        <f t="shared" si="9"/>
        <v>Table 4.33</v>
      </c>
      <c r="W38" t="s">
        <v>90</v>
      </c>
      <c r="X38" s="46" t="s">
        <v>71</v>
      </c>
      <c r="Y38" t="str">
        <f t="shared" si="10"/>
        <v>Table 4.33 - Cost of Returned-to-Sender UAA Mail -- Package Services, Parcel Post (1), PARS Environment, FY 23</v>
      </c>
      <c r="AA38" s="46" t="s">
        <v>253</v>
      </c>
    </row>
    <row r="39" spans="15:27" x14ac:dyDescent="0.25">
      <c r="O39">
        <f t="shared" si="11"/>
        <v>37</v>
      </c>
      <c r="U39">
        <v>36</v>
      </c>
      <c r="V39" t="str">
        <f t="shared" si="9"/>
        <v>Table 4.36</v>
      </c>
      <c r="W39" t="s">
        <v>90</v>
      </c>
      <c r="X39" s="46" t="s">
        <v>73</v>
      </c>
      <c r="Y39" t="str">
        <f t="shared" si="10"/>
        <v>Table 4.36 - Cost of Returned-to-Sender UAA Mail -- Package Services, Parcel Select (1), PARS Environment, FY 23</v>
      </c>
      <c r="AA39" s="46" t="s">
        <v>253</v>
      </c>
    </row>
    <row r="40" spans="15:27" x14ac:dyDescent="0.25">
      <c r="O40">
        <f t="shared" si="11"/>
        <v>38</v>
      </c>
      <c r="U40">
        <v>39</v>
      </c>
      <c r="V40" t="str">
        <f t="shared" si="9"/>
        <v>Table 4.39</v>
      </c>
      <c r="W40" t="s">
        <v>90</v>
      </c>
      <c r="X40" s="46" t="s">
        <v>75</v>
      </c>
      <c r="Y40" t="str">
        <f t="shared" si="10"/>
        <v>Table 4.39 - Cost of Returned-to-Sender UAA Mail -- Package Services, Bound Printed Matter (1), PARS Environment, FY 23</v>
      </c>
      <c r="AA40" s="46" t="s">
        <v>253</v>
      </c>
    </row>
    <row r="41" spans="15:27" x14ac:dyDescent="0.25">
      <c r="O41">
        <f t="shared" si="11"/>
        <v>39</v>
      </c>
      <c r="U41">
        <v>42</v>
      </c>
      <c r="V41" t="str">
        <f t="shared" si="9"/>
        <v>Table 4.42</v>
      </c>
      <c r="W41" t="s">
        <v>90</v>
      </c>
      <c r="X41" s="46" t="s">
        <v>77</v>
      </c>
      <c r="Y41" t="str">
        <f t="shared" si="10"/>
        <v>Table 4.42 - Cost of Returned-to-Sender UAA Mail -- Package Services, Media/Library (1), PARS Environment, FY 23</v>
      </c>
      <c r="AA41" s="46" t="s">
        <v>253</v>
      </c>
    </row>
    <row r="42" spans="15:27" x14ac:dyDescent="0.25">
      <c r="O42">
        <f t="shared" si="11"/>
        <v>40</v>
      </c>
      <c r="U42">
        <v>46</v>
      </c>
      <c r="V42" t="str">
        <f t="shared" si="9"/>
        <v>Table 4.46</v>
      </c>
      <c r="W42" t="s">
        <v>90</v>
      </c>
      <c r="X42" s="46" t="s">
        <v>80</v>
      </c>
      <c r="Y42" t="str">
        <f t="shared" si="10"/>
        <v>Table 4.46 - Cost of Returned-to-Sender UAA Mail -- All Other Classes, International (1), PARS Environment, FY 23</v>
      </c>
      <c r="AA42" s="46" t="s">
        <v>253</v>
      </c>
    </row>
    <row r="43" spans="15:27" x14ac:dyDescent="0.25">
      <c r="O43">
        <f t="shared" si="11"/>
        <v>41</v>
      </c>
      <c r="U43">
        <v>49</v>
      </c>
      <c r="V43" t="str">
        <f t="shared" si="9"/>
        <v>Table 4.49</v>
      </c>
      <c r="W43" t="s">
        <v>90</v>
      </c>
      <c r="X43" s="46" t="s">
        <v>82</v>
      </c>
      <c r="Y43" t="str">
        <f t="shared" si="10"/>
        <v>Table 4.49 - Cost of Returned-to-Sender UAA Mail -- All Other Classes, Priority (1), PARS Environment, FY 23</v>
      </c>
      <c r="AA43" s="46" t="s">
        <v>253</v>
      </c>
    </row>
    <row r="44" spans="15:27" x14ac:dyDescent="0.25">
      <c r="O44">
        <f t="shared" si="11"/>
        <v>42</v>
      </c>
      <c r="U44">
        <v>52</v>
      </c>
      <c r="V44" t="str">
        <f t="shared" si="9"/>
        <v>Table 4.52</v>
      </c>
      <c r="W44" t="s">
        <v>90</v>
      </c>
      <c r="X44" s="46" t="s">
        <v>84</v>
      </c>
      <c r="Y44" t="str">
        <f t="shared" si="10"/>
        <v>Table 4.52 - Cost of Returned-to-Sender UAA Mail -- All Other Classes, USPS Mail (1), PARS Environment, FY 23</v>
      </c>
      <c r="AA44" s="46" t="s">
        <v>253</v>
      </c>
    </row>
    <row r="45" spans="15:27" x14ac:dyDescent="0.25">
      <c r="O45">
        <f t="shared" si="11"/>
        <v>43</v>
      </c>
      <c r="U45">
        <v>55</v>
      </c>
      <c r="V45" t="str">
        <f t="shared" si="9"/>
        <v>Table 4.55</v>
      </c>
      <c r="W45" t="s">
        <v>90</v>
      </c>
      <c r="X45" s="46" t="s">
        <v>86</v>
      </c>
      <c r="Y45" t="str">
        <f t="shared" si="10"/>
        <v>Table 4.55 - Cost of Returned-to-Sender UAA Mail -- All Other Classes, Free Matter for the Blind (1), PARS Environment, FY 23</v>
      </c>
      <c r="AA45" s="46" t="s">
        <v>253</v>
      </c>
    </row>
    <row r="46" spans="15:27" x14ac:dyDescent="0.25">
      <c r="O46">
        <f t="shared" si="11"/>
        <v>44</v>
      </c>
      <c r="U46">
        <v>58</v>
      </c>
      <c r="V46" t="str">
        <f t="shared" si="9"/>
        <v>Table 4.58</v>
      </c>
      <c r="W46" t="s">
        <v>90</v>
      </c>
      <c r="X46" s="46" t="s">
        <v>88</v>
      </c>
      <c r="Y46" t="str">
        <f t="shared" si="10"/>
        <v>Table 4.58 - Cost of Returned-to-Sender UAA Mail -- All Other Classes, Express (1), PARS Environment, FY 23</v>
      </c>
      <c r="AA46" s="46" t="s">
        <v>253</v>
      </c>
    </row>
    <row r="47" spans="15:27" x14ac:dyDescent="0.25">
      <c r="O47">
        <f t="shared" si="11"/>
        <v>45</v>
      </c>
      <c r="U47" s="29">
        <v>62</v>
      </c>
      <c r="V47" t="str">
        <f t="shared" si="9"/>
        <v>Table 4.62</v>
      </c>
      <c r="W47" t="s">
        <v>90</v>
      </c>
      <c r="X47" s="46" t="s">
        <v>89</v>
      </c>
      <c r="Y47" t="str">
        <f t="shared" si="10"/>
        <v>Table 4.62 - Cost of Returned-to-Sender UAA Mail -- All Classes and Rate Categories (1), PARS Environment, FY 23</v>
      </c>
      <c r="AA47" s="46" t="s">
        <v>253</v>
      </c>
    </row>
    <row r="48" spans="15:27" x14ac:dyDescent="0.25">
      <c r="O48">
        <f t="shared" si="11"/>
        <v>46</v>
      </c>
      <c r="U48">
        <v>4</v>
      </c>
      <c r="V48" t="str">
        <f t="shared" si="9"/>
        <v>Table 4.4</v>
      </c>
      <c r="W48" t="s">
        <v>91</v>
      </c>
      <c r="X48" t="s">
        <v>50</v>
      </c>
      <c r="Y48" t="str">
        <f t="shared" si="10"/>
        <v>Table 4.4 - Cost of Wasted UAA Mail -- First-Class Mail, Single Piece (1), PARS Environment, FY 23</v>
      </c>
      <c r="AA48" s="46" t="s">
        <v>253</v>
      </c>
    </row>
    <row r="49" spans="15:27" x14ac:dyDescent="0.25">
      <c r="O49">
        <f t="shared" si="11"/>
        <v>47</v>
      </c>
      <c r="U49">
        <v>7</v>
      </c>
      <c r="V49" t="str">
        <f t="shared" si="9"/>
        <v>Table 4.7</v>
      </c>
      <c r="W49" t="s">
        <v>91</v>
      </c>
      <c r="X49" s="46" t="s">
        <v>52</v>
      </c>
      <c r="Y49" t="str">
        <f t="shared" si="10"/>
        <v>Table 4.7 - Cost of Wasted UAA Mail -- First-Class Mail, Presorted (1), PARS Environment, FY 23</v>
      </c>
      <c r="AA49" s="46" t="s">
        <v>253</v>
      </c>
    </row>
    <row r="50" spans="15:27" x14ac:dyDescent="0.25">
      <c r="O50">
        <f t="shared" si="11"/>
        <v>48</v>
      </c>
      <c r="U50">
        <v>10</v>
      </c>
      <c r="V50" t="str">
        <f t="shared" si="9"/>
        <v>Table 4.10</v>
      </c>
      <c r="W50" t="s">
        <v>91</v>
      </c>
      <c r="X50" s="46" t="s">
        <v>54</v>
      </c>
      <c r="Y50" t="str">
        <f t="shared" si="10"/>
        <v>Table 4.10 - Cost of Wasted UAA Mail -- First-Class Mail, Automation (1), PARS Environment, FY 23</v>
      </c>
      <c r="AA50" s="46" t="s">
        <v>253</v>
      </c>
    </row>
    <row r="51" spans="15:27" x14ac:dyDescent="0.25">
      <c r="O51">
        <f t="shared" si="11"/>
        <v>49</v>
      </c>
      <c r="U51">
        <v>14</v>
      </c>
      <c r="V51" t="str">
        <f t="shared" si="9"/>
        <v>Table 4.14</v>
      </c>
      <c r="W51" t="s">
        <v>91</v>
      </c>
      <c r="X51" s="46" t="s">
        <v>56</v>
      </c>
      <c r="Y51" t="str">
        <f t="shared" si="10"/>
        <v>Table 4.14 - Cost of Wasted UAA Mail -- Periodicals, Presorted (1), PARS Environment, FY 23</v>
      </c>
      <c r="AA51" s="46" t="s">
        <v>253</v>
      </c>
    </row>
    <row r="52" spans="15:27" x14ac:dyDescent="0.25">
      <c r="O52">
        <f t="shared" si="11"/>
        <v>50</v>
      </c>
      <c r="U52">
        <v>17</v>
      </c>
      <c r="V52" t="str">
        <f t="shared" si="9"/>
        <v>Table 4.17</v>
      </c>
      <c r="W52" t="s">
        <v>91</v>
      </c>
      <c r="X52" s="46" t="s">
        <v>58</v>
      </c>
      <c r="Y52" t="str">
        <f t="shared" si="10"/>
        <v>Table 4.17 - Cost of Wasted UAA Mail -- Periodicals, Carrier Route (1), PARS Environment, FY 23</v>
      </c>
      <c r="AA52" s="46" t="s">
        <v>253</v>
      </c>
    </row>
    <row r="53" spans="15:27" x14ac:dyDescent="0.25">
      <c r="O53">
        <f t="shared" si="11"/>
        <v>51</v>
      </c>
      <c r="U53">
        <v>20</v>
      </c>
      <c r="V53" t="str">
        <f t="shared" si="9"/>
        <v>Table 4.20</v>
      </c>
      <c r="W53" t="s">
        <v>91</v>
      </c>
      <c r="X53" s="46" t="s">
        <v>59</v>
      </c>
      <c r="Y53" t="str">
        <f t="shared" si="10"/>
        <v>Table 4.20 - Cost of Wasted UAA Mail -- Periodicals, Automation (1), PARS Environment, FY 23</v>
      </c>
      <c r="AA53" s="46" t="s">
        <v>253</v>
      </c>
    </row>
    <row r="54" spans="15:27" x14ac:dyDescent="0.25">
      <c r="O54">
        <f t="shared" si="11"/>
        <v>52</v>
      </c>
      <c r="U54">
        <v>24</v>
      </c>
      <c r="V54" t="str">
        <f t="shared" si="9"/>
        <v>Table 4.24</v>
      </c>
      <c r="W54" t="s">
        <v>91</v>
      </c>
      <c r="X54" s="46" t="s">
        <v>61</v>
      </c>
      <c r="Y54" t="str">
        <f t="shared" si="10"/>
        <v>Table 4.24 - Cost of Wasted UAA Mail -- Standard Mail, Presorted (1), PARS Environment, FY 23</v>
      </c>
      <c r="AA54" s="46" t="s">
        <v>253</v>
      </c>
    </row>
    <row r="55" spans="15:27" x14ac:dyDescent="0.25">
      <c r="O55">
        <f t="shared" si="11"/>
        <v>53</v>
      </c>
      <c r="U55">
        <v>27</v>
      </c>
      <c r="V55" t="str">
        <f t="shared" si="9"/>
        <v>Table 4.27</v>
      </c>
      <c r="W55" t="s">
        <v>91</v>
      </c>
      <c r="X55" s="46" t="s">
        <v>63</v>
      </c>
      <c r="Y55" t="str">
        <f t="shared" si="10"/>
        <v>Table 4.27 - Cost of Wasted UAA Mail -- Standard Mail, Carrier Route (1), PARS Environment, FY 23</v>
      </c>
      <c r="AA55" s="46" t="s">
        <v>253</v>
      </c>
    </row>
    <row r="56" spans="15:27" x14ac:dyDescent="0.25">
      <c r="O56">
        <f t="shared" si="11"/>
        <v>54</v>
      </c>
      <c r="U56">
        <v>30</v>
      </c>
      <c r="V56" t="str">
        <f t="shared" si="9"/>
        <v>Table 4.30</v>
      </c>
      <c r="W56" t="s">
        <v>91</v>
      </c>
      <c r="X56" s="46" t="s">
        <v>64</v>
      </c>
      <c r="Y56" t="str">
        <f t="shared" si="10"/>
        <v>Table 4.30 - Cost of Wasted UAA Mail -- Standard Mail, Automation (1), PARS Environment, FY 23</v>
      </c>
      <c r="AA56" s="46" t="s">
        <v>253</v>
      </c>
    </row>
    <row r="57" spans="15:27" x14ac:dyDescent="0.25">
      <c r="O57">
        <f t="shared" si="11"/>
        <v>55</v>
      </c>
      <c r="U57" s="76">
        <v>1005</v>
      </c>
      <c r="V57" t="str">
        <f t="shared" si="9"/>
        <v>Table 4.1005</v>
      </c>
      <c r="W57" t="s">
        <v>91</v>
      </c>
      <c r="X57" s="46" t="s">
        <v>66</v>
      </c>
      <c r="Y57" t="str">
        <f t="shared" si="10"/>
        <v>Table 4.1005 - Cost of Wasted UAA Mail -- Standard Mail Nonprofit, Presorted (1), PARS Environment, FY 23</v>
      </c>
      <c r="AA57" s="46" t="s">
        <v>253</v>
      </c>
    </row>
    <row r="58" spans="15:27" x14ac:dyDescent="0.25">
      <c r="O58">
        <f t="shared" si="11"/>
        <v>56</v>
      </c>
      <c r="U58" s="76">
        <v>1006</v>
      </c>
      <c r="V58" t="str">
        <f t="shared" si="9"/>
        <v>Table 4.1006</v>
      </c>
      <c r="W58" t="s">
        <v>91</v>
      </c>
      <c r="X58" s="3" t="s">
        <v>67</v>
      </c>
      <c r="Y58" t="str">
        <f t="shared" si="10"/>
        <v>Table 4.1006 - Cost of Wasted UAA Mail -- Standard Mail Nonprofit, Carrier Route (1), PARS Environment, FY 23</v>
      </c>
      <c r="AA58" s="46" t="s">
        <v>253</v>
      </c>
    </row>
    <row r="59" spans="15:27" x14ac:dyDescent="0.25">
      <c r="O59">
        <f t="shared" si="11"/>
        <v>57</v>
      </c>
      <c r="U59" s="76">
        <v>1007</v>
      </c>
      <c r="V59" t="str">
        <f t="shared" si="9"/>
        <v>Table 4.1007</v>
      </c>
      <c r="W59" t="s">
        <v>91</v>
      </c>
      <c r="X59" s="3" t="s">
        <v>68</v>
      </c>
      <c r="Y59" t="str">
        <f t="shared" si="10"/>
        <v>Table 4.1007 - Cost of Wasted UAA Mail -- Standard Mail Nonprofit, Automation (1), PARS Environment, FY 23</v>
      </c>
      <c r="AA59" s="46" t="s">
        <v>253</v>
      </c>
    </row>
    <row r="60" spans="15:27" x14ac:dyDescent="0.25">
      <c r="O60">
        <f t="shared" si="11"/>
        <v>58</v>
      </c>
      <c r="U60">
        <v>34</v>
      </c>
      <c r="V60" t="str">
        <f t="shared" si="9"/>
        <v>Table 4.34</v>
      </c>
      <c r="W60" t="s">
        <v>91</v>
      </c>
      <c r="X60" s="46" t="s">
        <v>71</v>
      </c>
      <c r="Y60" t="str">
        <f t="shared" si="10"/>
        <v>Table 4.34 - Cost of Wasted UAA Mail -- Package Services, Parcel Post (1), PARS Environment, FY 23</v>
      </c>
      <c r="AA60" s="46" t="s">
        <v>253</v>
      </c>
    </row>
    <row r="61" spans="15:27" x14ac:dyDescent="0.25">
      <c r="O61">
        <f t="shared" si="11"/>
        <v>59</v>
      </c>
      <c r="U61">
        <v>37</v>
      </c>
      <c r="V61" t="str">
        <f t="shared" si="9"/>
        <v>Table 4.37</v>
      </c>
      <c r="W61" t="s">
        <v>91</v>
      </c>
      <c r="X61" s="46" t="s">
        <v>73</v>
      </c>
      <c r="Y61" t="str">
        <f t="shared" si="10"/>
        <v>Table 4.37 - Cost of Wasted UAA Mail -- Package Services, Parcel Select (1), PARS Environment, FY 23</v>
      </c>
      <c r="AA61" s="46" t="s">
        <v>253</v>
      </c>
    </row>
    <row r="62" spans="15:27" x14ac:dyDescent="0.25">
      <c r="O62">
        <f t="shared" si="11"/>
        <v>60</v>
      </c>
      <c r="U62">
        <v>40</v>
      </c>
      <c r="V62" t="str">
        <f t="shared" si="9"/>
        <v>Table 4.40</v>
      </c>
      <c r="W62" t="s">
        <v>91</v>
      </c>
      <c r="X62" s="46" t="s">
        <v>75</v>
      </c>
      <c r="Y62" t="str">
        <f t="shared" si="10"/>
        <v>Table 4.40 - Cost of Wasted UAA Mail -- Package Services, Bound Printed Matter (1), PARS Environment, FY 23</v>
      </c>
      <c r="AA62" s="46" t="s">
        <v>253</v>
      </c>
    </row>
    <row r="63" spans="15:27" x14ac:dyDescent="0.25">
      <c r="O63">
        <f t="shared" si="11"/>
        <v>61</v>
      </c>
      <c r="U63">
        <v>43</v>
      </c>
      <c r="V63" t="str">
        <f t="shared" si="9"/>
        <v>Table 4.43</v>
      </c>
      <c r="W63" t="s">
        <v>91</v>
      </c>
      <c r="X63" s="46" t="s">
        <v>77</v>
      </c>
      <c r="Y63" t="str">
        <f t="shared" si="10"/>
        <v>Table 4.43 - Cost of Wasted UAA Mail -- Package Services, Media/Library (1), PARS Environment, FY 23</v>
      </c>
      <c r="AA63" s="46" t="s">
        <v>253</v>
      </c>
    </row>
    <row r="64" spans="15:27" x14ac:dyDescent="0.25">
      <c r="O64">
        <f t="shared" si="11"/>
        <v>62</v>
      </c>
      <c r="U64">
        <v>47</v>
      </c>
      <c r="V64" t="str">
        <f t="shared" si="9"/>
        <v>Table 4.47</v>
      </c>
      <c r="W64" t="s">
        <v>91</v>
      </c>
      <c r="X64" s="46" t="s">
        <v>80</v>
      </c>
      <c r="Y64" t="str">
        <f t="shared" si="10"/>
        <v>Table 4.47 - Cost of Wasted UAA Mail -- All Other Classes, International (1), PARS Environment, FY 23</v>
      </c>
      <c r="AA64" s="46" t="s">
        <v>253</v>
      </c>
    </row>
    <row r="65" spans="15:27" x14ac:dyDescent="0.25">
      <c r="O65">
        <f t="shared" si="11"/>
        <v>63</v>
      </c>
      <c r="U65">
        <v>50</v>
      </c>
      <c r="V65" t="str">
        <f t="shared" si="9"/>
        <v>Table 4.50</v>
      </c>
      <c r="W65" t="s">
        <v>91</v>
      </c>
      <c r="X65" s="46" t="s">
        <v>82</v>
      </c>
      <c r="Y65" t="str">
        <f t="shared" si="10"/>
        <v>Table 4.50 - Cost of Wasted UAA Mail -- All Other Classes, Priority (1), PARS Environment, FY 23</v>
      </c>
      <c r="AA65" s="46" t="s">
        <v>253</v>
      </c>
    </row>
    <row r="66" spans="15:27" x14ac:dyDescent="0.25">
      <c r="O66">
        <f t="shared" si="11"/>
        <v>64</v>
      </c>
      <c r="U66">
        <v>53</v>
      </c>
      <c r="V66" t="str">
        <f t="shared" si="9"/>
        <v>Table 4.53</v>
      </c>
      <c r="W66" t="s">
        <v>91</v>
      </c>
      <c r="X66" s="46" t="s">
        <v>84</v>
      </c>
      <c r="Y66" t="str">
        <f t="shared" si="10"/>
        <v>Table 4.53 - Cost of Wasted UAA Mail -- All Other Classes, USPS Mail (1), PARS Environment, FY 23</v>
      </c>
      <c r="AA66" s="46" t="s">
        <v>253</v>
      </c>
    </row>
    <row r="67" spans="15:27" x14ac:dyDescent="0.25">
      <c r="O67">
        <f t="shared" si="11"/>
        <v>65</v>
      </c>
      <c r="U67">
        <v>56</v>
      </c>
      <c r="V67" t="str">
        <f t="shared" si="9"/>
        <v>Table 4.56</v>
      </c>
      <c r="W67" t="s">
        <v>91</v>
      </c>
      <c r="X67" s="46" t="s">
        <v>86</v>
      </c>
      <c r="Y67" t="str">
        <f t="shared" si="10"/>
        <v>Table 4.56 - Cost of Wasted UAA Mail -- All Other Classes, Free Matter for the Blind (1), PARS Environment, FY 23</v>
      </c>
      <c r="AA67" s="46" t="s">
        <v>253</v>
      </c>
    </row>
    <row r="68" spans="15:27" x14ac:dyDescent="0.25">
      <c r="O68">
        <f t="shared" si="11"/>
        <v>66</v>
      </c>
      <c r="U68">
        <v>59</v>
      </c>
      <c r="V68" t="str">
        <f>"Table 4."&amp;U68</f>
        <v>Table 4.59</v>
      </c>
      <c r="W68" t="s">
        <v>91</v>
      </c>
      <c r="X68" s="46" t="s">
        <v>88</v>
      </c>
      <c r="Y68" t="str">
        <f>V68&amp;" - "&amp;W68&amp;" -- "&amp;X68&amp;", "&amp;AA68</f>
        <v>Table 4.59 - Cost of Wasted UAA Mail -- All Other Classes, Express (1), PARS Environment, FY 23</v>
      </c>
      <c r="AA68" s="46" t="s">
        <v>253</v>
      </c>
    </row>
    <row r="69" spans="15:27" x14ac:dyDescent="0.25">
      <c r="O69">
        <f t="shared" ref="O69:O100" si="12">O68+1</f>
        <v>67</v>
      </c>
      <c r="U69">
        <v>63</v>
      </c>
      <c r="V69" t="str">
        <f>"Table 4."&amp;U69</f>
        <v>Table 4.63</v>
      </c>
      <c r="W69" t="s">
        <v>91</v>
      </c>
      <c r="X69" s="46" t="s">
        <v>89</v>
      </c>
      <c r="Y69" t="str">
        <f>V69&amp;" - "&amp;W69&amp;" -- "&amp;X69&amp;", "&amp;AA69</f>
        <v>Table 4.63 - Cost of Wasted UAA Mail -- All Classes and Rate Categories (1), PARS Environment, FY 23</v>
      </c>
      <c r="AA69" s="46" t="s">
        <v>253</v>
      </c>
    </row>
    <row r="70" spans="15:27" x14ac:dyDescent="0.25">
      <c r="O70">
        <f t="shared" si="12"/>
        <v>68</v>
      </c>
    </row>
    <row r="71" spans="15:27" x14ac:dyDescent="0.25">
      <c r="O71">
        <f t="shared" si="12"/>
        <v>69</v>
      </c>
    </row>
    <row r="72" spans="15:27" x14ac:dyDescent="0.25">
      <c r="O72">
        <f t="shared" si="12"/>
        <v>70</v>
      </c>
    </row>
    <row r="73" spans="15:27" x14ac:dyDescent="0.25">
      <c r="O73">
        <f t="shared" si="12"/>
        <v>71</v>
      </c>
    </row>
    <row r="74" spans="15:27" x14ac:dyDescent="0.25">
      <c r="O74">
        <f t="shared" si="12"/>
        <v>72</v>
      </c>
    </row>
    <row r="75" spans="15:27" x14ac:dyDescent="0.25">
      <c r="O75">
        <f t="shared" si="12"/>
        <v>73</v>
      </c>
    </row>
    <row r="76" spans="15:27" x14ac:dyDescent="0.25">
      <c r="O76">
        <f t="shared" si="12"/>
        <v>74</v>
      </c>
    </row>
    <row r="77" spans="15:27" x14ac:dyDescent="0.25">
      <c r="O77">
        <f t="shared" si="12"/>
        <v>75</v>
      </c>
    </row>
    <row r="78" spans="15:27" x14ac:dyDescent="0.25">
      <c r="O78">
        <f t="shared" si="12"/>
        <v>76</v>
      </c>
    </row>
    <row r="79" spans="15:27" x14ac:dyDescent="0.25">
      <c r="O79">
        <f t="shared" si="12"/>
        <v>77</v>
      </c>
    </row>
    <row r="80" spans="15:27" x14ac:dyDescent="0.25">
      <c r="O80">
        <f t="shared" si="12"/>
        <v>78</v>
      </c>
    </row>
    <row r="81" spans="15:15" x14ac:dyDescent="0.25">
      <c r="O81">
        <f t="shared" si="12"/>
        <v>79</v>
      </c>
    </row>
    <row r="82" spans="15:15" x14ac:dyDescent="0.25">
      <c r="O82">
        <f t="shared" si="12"/>
        <v>80</v>
      </c>
    </row>
    <row r="83" spans="15:15" x14ac:dyDescent="0.25">
      <c r="O83">
        <f t="shared" si="12"/>
        <v>81</v>
      </c>
    </row>
    <row r="84" spans="15:15" x14ac:dyDescent="0.25">
      <c r="O84">
        <f t="shared" si="12"/>
        <v>82</v>
      </c>
    </row>
    <row r="85" spans="15:15" x14ac:dyDescent="0.25">
      <c r="O85">
        <f t="shared" si="12"/>
        <v>83</v>
      </c>
    </row>
    <row r="86" spans="15:15" x14ac:dyDescent="0.25">
      <c r="O86">
        <f t="shared" si="12"/>
        <v>84</v>
      </c>
    </row>
    <row r="87" spans="15:15" x14ac:dyDescent="0.25">
      <c r="O87">
        <f t="shared" si="12"/>
        <v>85</v>
      </c>
    </row>
    <row r="88" spans="15:15" x14ac:dyDescent="0.25">
      <c r="O88">
        <f t="shared" si="12"/>
        <v>86</v>
      </c>
    </row>
    <row r="89" spans="15:15" x14ac:dyDescent="0.25">
      <c r="O89">
        <f t="shared" si="12"/>
        <v>87</v>
      </c>
    </row>
    <row r="90" spans="15:15" x14ac:dyDescent="0.25">
      <c r="O90">
        <f t="shared" si="12"/>
        <v>88</v>
      </c>
    </row>
    <row r="91" spans="15:15" x14ac:dyDescent="0.25">
      <c r="O91">
        <f t="shared" si="12"/>
        <v>89</v>
      </c>
    </row>
    <row r="92" spans="15:15" x14ac:dyDescent="0.25">
      <c r="O92">
        <f t="shared" si="12"/>
        <v>90</v>
      </c>
    </row>
    <row r="93" spans="15:15" x14ac:dyDescent="0.25">
      <c r="O93">
        <f t="shared" si="12"/>
        <v>91</v>
      </c>
    </row>
    <row r="94" spans="15:15" x14ac:dyDescent="0.25">
      <c r="O94">
        <f t="shared" si="12"/>
        <v>92</v>
      </c>
    </row>
    <row r="95" spans="15:15" x14ac:dyDescent="0.25">
      <c r="O95">
        <f t="shared" si="12"/>
        <v>93</v>
      </c>
    </row>
    <row r="96" spans="15:15" x14ac:dyDescent="0.25">
      <c r="O96">
        <f t="shared" si="12"/>
        <v>94</v>
      </c>
    </row>
    <row r="97" spans="15:15" x14ac:dyDescent="0.25">
      <c r="O97">
        <f t="shared" si="12"/>
        <v>95</v>
      </c>
    </row>
    <row r="98" spans="15:15" x14ac:dyDescent="0.25">
      <c r="O98">
        <f t="shared" si="12"/>
        <v>96</v>
      </c>
    </row>
    <row r="99" spans="15:15" x14ac:dyDescent="0.25">
      <c r="O99">
        <f t="shared" si="12"/>
        <v>97</v>
      </c>
    </row>
    <row r="100" spans="15:15" x14ac:dyDescent="0.25">
      <c r="O100">
        <f t="shared" si="12"/>
        <v>98</v>
      </c>
    </row>
    <row r="101" spans="15:15" x14ac:dyDescent="0.25">
      <c r="O101">
        <f t="shared" ref="O101:O132" si="13">O100+1</f>
        <v>99</v>
      </c>
    </row>
    <row r="102" spans="15:15" x14ac:dyDescent="0.25">
      <c r="O102">
        <f t="shared" si="13"/>
        <v>100</v>
      </c>
    </row>
    <row r="103" spans="15:15" x14ac:dyDescent="0.25">
      <c r="O103">
        <f t="shared" si="13"/>
        <v>101</v>
      </c>
    </row>
    <row r="104" spans="15:15" x14ac:dyDescent="0.25">
      <c r="O104">
        <f t="shared" si="13"/>
        <v>102</v>
      </c>
    </row>
    <row r="105" spans="15:15" x14ac:dyDescent="0.25">
      <c r="O105">
        <f t="shared" si="13"/>
        <v>103</v>
      </c>
    </row>
    <row r="106" spans="15:15" x14ac:dyDescent="0.25">
      <c r="O106">
        <f t="shared" si="13"/>
        <v>104</v>
      </c>
    </row>
    <row r="107" spans="15:15" x14ac:dyDescent="0.25">
      <c r="O107">
        <f t="shared" si="13"/>
        <v>105</v>
      </c>
    </row>
    <row r="108" spans="15:15" x14ac:dyDescent="0.25">
      <c r="O108">
        <f t="shared" si="13"/>
        <v>106</v>
      </c>
    </row>
    <row r="109" spans="15:15" x14ac:dyDescent="0.25">
      <c r="O109">
        <f t="shared" si="13"/>
        <v>107</v>
      </c>
    </row>
    <row r="110" spans="15:15" x14ac:dyDescent="0.25">
      <c r="O110">
        <f t="shared" si="13"/>
        <v>108</v>
      </c>
    </row>
    <row r="111" spans="15:15" x14ac:dyDescent="0.25">
      <c r="O111">
        <f t="shared" si="13"/>
        <v>109</v>
      </c>
    </row>
    <row r="112" spans="15:15" x14ac:dyDescent="0.25">
      <c r="O112">
        <f t="shared" si="13"/>
        <v>110</v>
      </c>
    </row>
    <row r="113" spans="15:15" x14ac:dyDescent="0.25">
      <c r="O113">
        <f t="shared" si="13"/>
        <v>111</v>
      </c>
    </row>
    <row r="114" spans="15:15" x14ac:dyDescent="0.25">
      <c r="O114">
        <f t="shared" si="13"/>
        <v>112</v>
      </c>
    </row>
    <row r="115" spans="15:15" x14ac:dyDescent="0.25">
      <c r="O115">
        <f t="shared" si="13"/>
        <v>113</v>
      </c>
    </row>
    <row r="116" spans="15:15" x14ac:dyDescent="0.25">
      <c r="O116">
        <f t="shared" si="13"/>
        <v>114</v>
      </c>
    </row>
    <row r="117" spans="15:15" x14ac:dyDescent="0.25">
      <c r="O117">
        <f t="shared" si="13"/>
        <v>115</v>
      </c>
    </row>
    <row r="118" spans="15:15" x14ac:dyDescent="0.25">
      <c r="O118">
        <f t="shared" si="13"/>
        <v>116</v>
      </c>
    </row>
    <row r="119" spans="15:15" x14ac:dyDescent="0.25">
      <c r="O119">
        <f t="shared" si="13"/>
        <v>117</v>
      </c>
    </row>
    <row r="120" spans="15:15" x14ac:dyDescent="0.25">
      <c r="O120">
        <f t="shared" si="13"/>
        <v>118</v>
      </c>
    </row>
    <row r="121" spans="15:15" x14ac:dyDescent="0.25">
      <c r="O121">
        <f t="shared" si="13"/>
        <v>119</v>
      </c>
    </row>
    <row r="122" spans="15:15" x14ac:dyDescent="0.25">
      <c r="O122">
        <f t="shared" si="13"/>
        <v>120</v>
      </c>
    </row>
    <row r="123" spans="15:15" x14ac:dyDescent="0.25">
      <c r="O123">
        <f t="shared" si="13"/>
        <v>121</v>
      </c>
    </row>
    <row r="124" spans="15:15" x14ac:dyDescent="0.25">
      <c r="O124">
        <f t="shared" si="13"/>
        <v>122</v>
      </c>
    </row>
    <row r="125" spans="15:15" x14ac:dyDescent="0.25">
      <c r="O125">
        <f t="shared" si="13"/>
        <v>123</v>
      </c>
    </row>
    <row r="126" spans="15:15" x14ac:dyDescent="0.25">
      <c r="O126">
        <f t="shared" si="13"/>
        <v>124</v>
      </c>
    </row>
    <row r="127" spans="15:15" x14ac:dyDescent="0.25">
      <c r="O127">
        <f t="shared" si="13"/>
        <v>125</v>
      </c>
    </row>
    <row r="128" spans="15:15" x14ac:dyDescent="0.25">
      <c r="O128">
        <f t="shared" si="13"/>
        <v>126</v>
      </c>
    </row>
    <row r="129" spans="15:15" x14ac:dyDescent="0.25">
      <c r="O129">
        <f t="shared" si="13"/>
        <v>127</v>
      </c>
    </row>
    <row r="130" spans="15:15" x14ac:dyDescent="0.25">
      <c r="O130">
        <f t="shared" si="13"/>
        <v>128</v>
      </c>
    </row>
    <row r="131" spans="15:15" x14ac:dyDescent="0.25">
      <c r="O131">
        <f t="shared" si="13"/>
        <v>129</v>
      </c>
    </row>
    <row r="132" spans="15:15" x14ac:dyDescent="0.25">
      <c r="O132">
        <f t="shared" si="13"/>
        <v>130</v>
      </c>
    </row>
    <row r="133" spans="15:15" x14ac:dyDescent="0.25">
      <c r="O133">
        <f t="shared" ref="O133:O154" si="14">O132+1</f>
        <v>131</v>
      </c>
    </row>
    <row r="134" spans="15:15" x14ac:dyDescent="0.25">
      <c r="O134">
        <f t="shared" si="14"/>
        <v>132</v>
      </c>
    </row>
    <row r="135" spans="15:15" x14ac:dyDescent="0.25">
      <c r="O135">
        <f t="shared" si="14"/>
        <v>133</v>
      </c>
    </row>
    <row r="136" spans="15:15" x14ac:dyDescent="0.25">
      <c r="O136">
        <f t="shared" si="14"/>
        <v>134</v>
      </c>
    </row>
    <row r="137" spans="15:15" x14ac:dyDescent="0.25">
      <c r="O137">
        <f t="shared" si="14"/>
        <v>135</v>
      </c>
    </row>
    <row r="138" spans="15:15" x14ac:dyDescent="0.25">
      <c r="O138">
        <f t="shared" si="14"/>
        <v>136</v>
      </c>
    </row>
    <row r="139" spans="15:15" x14ac:dyDescent="0.25">
      <c r="O139">
        <f t="shared" si="14"/>
        <v>137</v>
      </c>
    </row>
    <row r="140" spans="15:15" x14ac:dyDescent="0.25">
      <c r="O140">
        <f t="shared" si="14"/>
        <v>138</v>
      </c>
    </row>
    <row r="141" spans="15:15" x14ac:dyDescent="0.25">
      <c r="O141">
        <f t="shared" si="14"/>
        <v>139</v>
      </c>
    </row>
    <row r="142" spans="15:15" x14ac:dyDescent="0.25">
      <c r="O142">
        <f t="shared" si="14"/>
        <v>140</v>
      </c>
    </row>
    <row r="143" spans="15:15" x14ac:dyDescent="0.25">
      <c r="O143">
        <f t="shared" si="14"/>
        <v>141</v>
      </c>
    </row>
    <row r="144" spans="15:15" x14ac:dyDescent="0.25">
      <c r="O144">
        <f t="shared" si="14"/>
        <v>142</v>
      </c>
    </row>
    <row r="145" spans="15:15" x14ac:dyDescent="0.25">
      <c r="O145">
        <f t="shared" si="14"/>
        <v>143</v>
      </c>
    </row>
    <row r="146" spans="15:15" x14ac:dyDescent="0.25">
      <c r="O146">
        <f t="shared" si="14"/>
        <v>144</v>
      </c>
    </row>
    <row r="147" spans="15:15" x14ac:dyDescent="0.25">
      <c r="O147">
        <f t="shared" si="14"/>
        <v>145</v>
      </c>
    </row>
    <row r="148" spans="15:15" x14ac:dyDescent="0.25">
      <c r="O148">
        <f t="shared" si="14"/>
        <v>146</v>
      </c>
    </row>
    <row r="149" spans="15:15" x14ac:dyDescent="0.25">
      <c r="O149">
        <f t="shared" si="14"/>
        <v>147</v>
      </c>
    </row>
    <row r="150" spans="15:15" x14ac:dyDescent="0.25">
      <c r="O150">
        <f t="shared" si="14"/>
        <v>148</v>
      </c>
    </row>
    <row r="151" spans="15:15" x14ac:dyDescent="0.25">
      <c r="O151">
        <f t="shared" si="14"/>
        <v>149</v>
      </c>
    </row>
    <row r="152" spans="15:15" x14ac:dyDescent="0.25">
      <c r="O152">
        <f t="shared" si="14"/>
        <v>150</v>
      </c>
    </row>
    <row r="153" spans="15:15" x14ac:dyDescent="0.25">
      <c r="O153">
        <f t="shared" si="14"/>
        <v>151</v>
      </c>
    </row>
    <row r="154" spans="15:15" x14ac:dyDescent="0.25">
      <c r="O154">
        <f t="shared" si="14"/>
        <v>152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4.18 - Cost of Forwarded UAA Mail -- Periodicals, Automation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18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0.51365334077492752</v>
      </c>
      <c r="C8" s="64">
        <v>0</v>
      </c>
      <c r="D8" s="64">
        <v>0</v>
      </c>
      <c r="E8" s="54">
        <f t="shared" ref="E8:E13" si="0">SUM(B8:D8)</f>
        <v>0.51365334077492752</v>
      </c>
      <c r="F8" s="50"/>
      <c r="G8" s="51">
        <v>2.4877479387228667E-2</v>
      </c>
      <c r="H8" s="51">
        <v>0</v>
      </c>
      <c r="I8" s="51">
        <v>0</v>
      </c>
      <c r="J8" s="51">
        <f t="shared" ref="J8:J13" si="1">SUM(G8:I8)</f>
        <v>2.4877479387228667E-2</v>
      </c>
      <c r="K8" s="50"/>
      <c r="L8" s="22">
        <f t="shared" ref="L8:O14" si="2">IF(B8&lt;&gt;0,G8/B8,"--")</f>
        <v>4.8432429836233602E-2</v>
      </c>
      <c r="M8" s="22" t="str">
        <f t="shared" si="2"/>
        <v>--</v>
      </c>
      <c r="N8" s="22" t="str">
        <f t="shared" si="2"/>
        <v>--</v>
      </c>
      <c r="O8" s="23">
        <f t="shared" si="2"/>
        <v>4.8432429836233602E-2</v>
      </c>
      <c r="Q8">
        <v>28</v>
      </c>
      <c r="U8" s="24">
        <f>VLOOKUP($Y$6,FMap,5,FALSE)</f>
        <v>5</v>
      </c>
      <c r="V8" s="25">
        <f>VLOOKUP($Y$6,FMap,6,FALSE)</f>
        <v>27</v>
      </c>
      <c r="W8" s="26">
        <f>VLOOKUP($Y$6,FMap,7,FALSE)</f>
        <v>49</v>
      </c>
    </row>
    <row r="9" spans="1:25" x14ac:dyDescent="0.25">
      <c r="A9" s="27" t="s">
        <v>24</v>
      </c>
      <c r="B9" s="64">
        <v>0.51365334077492752</v>
      </c>
      <c r="C9" s="64">
        <v>0</v>
      </c>
      <c r="D9" s="64">
        <v>0</v>
      </c>
      <c r="E9" s="54">
        <f t="shared" si="0"/>
        <v>0.51365334077492752</v>
      </c>
      <c r="F9" s="50"/>
      <c r="G9" s="51">
        <v>3.9383979328933109E-3</v>
      </c>
      <c r="H9" s="51">
        <v>0</v>
      </c>
      <c r="I9" s="51">
        <v>0</v>
      </c>
      <c r="J9" s="51">
        <f t="shared" si="1"/>
        <v>3.9383979328933109E-3</v>
      </c>
      <c r="K9" s="50"/>
      <c r="L9" s="22">
        <f t="shared" si="2"/>
        <v>7.6674239613658754E-3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7.6674239613658754E-3</v>
      </c>
      <c r="Q9">
        <v>29</v>
      </c>
      <c r="U9">
        <f>$U$8</f>
        <v>5</v>
      </c>
      <c r="V9">
        <f>$V$8</f>
        <v>27</v>
      </c>
      <c r="W9">
        <f>$W$8</f>
        <v>49</v>
      </c>
    </row>
    <row r="10" spans="1:25" x14ac:dyDescent="0.25">
      <c r="A10" s="18" t="s">
        <v>25</v>
      </c>
      <c r="B10" s="54">
        <v>10.273066815498542</v>
      </c>
      <c r="C10" s="54">
        <v>0</v>
      </c>
      <c r="D10" s="54">
        <v>0</v>
      </c>
      <c r="E10" s="54">
        <f t="shared" si="0"/>
        <v>10.273066815498542</v>
      </c>
      <c r="F10" s="50"/>
      <c r="G10" s="51">
        <v>0.66678933396854012</v>
      </c>
      <c r="H10" s="51">
        <v>0</v>
      </c>
      <c r="I10" s="51">
        <v>0</v>
      </c>
      <c r="J10" s="51">
        <f t="shared" si="1"/>
        <v>0.66678933396854012</v>
      </c>
      <c r="K10" s="50"/>
      <c r="L10" s="22">
        <f t="shared" si="2"/>
        <v>6.4906550881435252E-2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6.4906550881435252E-2</v>
      </c>
      <c r="Q10">
        <v>30</v>
      </c>
      <c r="S10">
        <v>10</v>
      </c>
      <c r="U10">
        <f>$U$8</f>
        <v>5</v>
      </c>
      <c r="V10">
        <f>$V$8</f>
        <v>27</v>
      </c>
      <c r="W10">
        <f>$W$8</f>
        <v>49</v>
      </c>
    </row>
    <row r="11" spans="1:25" x14ac:dyDescent="0.25">
      <c r="A11" s="18" t="s">
        <v>26</v>
      </c>
      <c r="B11" s="54">
        <v>3.8536806539577424</v>
      </c>
      <c r="C11" s="54">
        <v>0</v>
      </c>
      <c r="D11" s="54">
        <v>0</v>
      </c>
      <c r="E11" s="54">
        <f t="shared" si="0"/>
        <v>3.8536806539577424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5</v>
      </c>
      <c r="V11">
        <f>$V$8</f>
        <v>27</v>
      </c>
      <c r="W11">
        <f>$W$8</f>
        <v>49</v>
      </c>
    </row>
    <row r="12" spans="1:25" x14ac:dyDescent="0.25">
      <c r="A12" s="27" t="s">
        <v>92</v>
      </c>
      <c r="B12" s="54">
        <v>5.9896926639419821</v>
      </c>
      <c r="C12" s="54">
        <v>0</v>
      </c>
      <c r="D12" s="54">
        <v>0</v>
      </c>
      <c r="E12" s="54">
        <f t="shared" si="0"/>
        <v>5.9896926639419821</v>
      </c>
      <c r="F12" s="50"/>
      <c r="G12" s="51">
        <v>0.55657144497248168</v>
      </c>
      <c r="H12" s="51">
        <v>0</v>
      </c>
      <c r="I12" s="51">
        <v>0</v>
      </c>
      <c r="J12" s="51">
        <f t="shared" si="1"/>
        <v>0.55657144497248168</v>
      </c>
      <c r="K12" s="50"/>
      <c r="L12" s="22">
        <f t="shared" si="2"/>
        <v>9.29215364125522E-2</v>
      </c>
      <c r="M12" s="22" t="str">
        <f t="shared" si="2"/>
        <v>--</v>
      </c>
      <c r="N12" s="22" t="str">
        <f t="shared" si="2"/>
        <v>--</v>
      </c>
      <c r="O12" s="23">
        <f t="shared" si="2"/>
        <v>9.29215364125522E-2</v>
      </c>
      <c r="Q12">
        <f>Q11+1</f>
        <v>32</v>
      </c>
      <c r="R12">
        <v>33</v>
      </c>
      <c r="S12">
        <v>10</v>
      </c>
      <c r="U12">
        <f>$U$8</f>
        <v>5</v>
      </c>
      <c r="V12">
        <f>$V$8</f>
        <v>27</v>
      </c>
      <c r="W12">
        <f>$W$8</f>
        <v>49</v>
      </c>
    </row>
    <row r="13" spans="1:25" x14ac:dyDescent="0.25">
      <c r="A13" s="27" t="s">
        <v>93</v>
      </c>
      <c r="B13" s="54">
        <v>0.4296934975988172</v>
      </c>
      <c r="C13" s="54">
        <v>0</v>
      </c>
      <c r="D13" s="54">
        <v>0</v>
      </c>
      <c r="E13" s="54">
        <f t="shared" si="0"/>
        <v>0.4296934975988172</v>
      </c>
      <c r="F13" s="50"/>
      <c r="G13" s="51">
        <v>0.13479081236432086</v>
      </c>
      <c r="H13" s="51">
        <v>0</v>
      </c>
      <c r="I13" s="51">
        <v>0</v>
      </c>
      <c r="J13" s="51">
        <f t="shared" si="1"/>
        <v>0.13479081236432086</v>
      </c>
      <c r="K13" s="50"/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35</v>
      </c>
      <c r="S13">
        <v>10</v>
      </c>
      <c r="U13">
        <f>$U$8</f>
        <v>5</v>
      </c>
      <c r="V13">
        <f>$V$8</f>
        <v>27</v>
      </c>
      <c r="W13">
        <f>$W$8</f>
        <v>49</v>
      </c>
    </row>
    <row r="14" spans="1:25" x14ac:dyDescent="0.25">
      <c r="A14" s="18" t="s">
        <v>17</v>
      </c>
      <c r="B14" s="54">
        <f>B10</f>
        <v>10.273066815498542</v>
      </c>
      <c r="C14" s="54">
        <f>C10</f>
        <v>0</v>
      </c>
      <c r="D14" s="54">
        <f>D10</f>
        <v>0</v>
      </c>
      <c r="E14" s="54">
        <f>E10</f>
        <v>10.273066815498542</v>
      </c>
      <c r="F14" s="50"/>
      <c r="G14" s="51">
        <f>SUM(G8:G13)</f>
        <v>1.3869674686254647</v>
      </c>
      <c r="H14" s="51">
        <f>SUM(H8:H13)</f>
        <v>0</v>
      </c>
      <c r="I14" s="51">
        <f>SUM(I8:I13)</f>
        <v>0</v>
      </c>
      <c r="J14" s="51">
        <f>SUM(J8:J13)</f>
        <v>1.3869674686254647</v>
      </c>
      <c r="K14" s="50"/>
      <c r="L14" s="22">
        <f t="shared" si="2"/>
        <v>0.13501006987835468</v>
      </c>
      <c r="M14" s="22" t="str">
        <f t="shared" si="2"/>
        <v>--</v>
      </c>
      <c r="N14" s="22" t="str">
        <f t="shared" si="2"/>
        <v>--</v>
      </c>
      <c r="O14" s="23">
        <f t="shared" si="2"/>
        <v>0.13501006987835468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10.273066815498542</v>
      </c>
      <c r="C17" s="54">
        <f>C14</f>
        <v>0</v>
      </c>
      <c r="D17" s="54">
        <f>D14</f>
        <v>0</v>
      </c>
      <c r="E17" s="54">
        <f>SUM(B17:D17)</f>
        <v>10.273066815498542</v>
      </c>
      <c r="F17" s="50"/>
      <c r="G17" s="51">
        <v>1.3309904154437628</v>
      </c>
      <c r="H17" s="51">
        <v>0</v>
      </c>
      <c r="I17" s="51">
        <v>0</v>
      </c>
      <c r="J17" s="51">
        <f>SUM(G17:I17)</f>
        <v>1.3309904154437628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5</v>
      </c>
      <c r="V17">
        <f>$V$8</f>
        <v>27</v>
      </c>
      <c r="W17">
        <f>$W$8</f>
        <v>49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5</v>
      </c>
      <c r="V18">
        <f>$V$8</f>
        <v>27</v>
      </c>
      <c r="W18">
        <f>$W$8</f>
        <v>49</v>
      </c>
    </row>
    <row r="19" spans="1:23" x14ac:dyDescent="0.25">
      <c r="A19" s="18" t="s">
        <v>17</v>
      </c>
      <c r="B19" s="54">
        <f>B17</f>
        <v>10.273066815498542</v>
      </c>
      <c r="C19" s="54">
        <f>C17</f>
        <v>0</v>
      </c>
      <c r="D19" s="54">
        <f>D17</f>
        <v>0</v>
      </c>
      <c r="E19" s="54">
        <f>E17</f>
        <v>10.273066815498542</v>
      </c>
      <c r="F19" s="50"/>
      <c r="G19" s="51">
        <f>SUM(G17:G18)</f>
        <v>1.3309904154437628</v>
      </c>
      <c r="H19" s="51">
        <f>SUM(H17:H18)</f>
        <v>0</v>
      </c>
      <c r="I19" s="51">
        <f>SUM(I17:I18)</f>
        <v>0</v>
      </c>
      <c r="J19" s="51">
        <f>SUM(J17:J18)</f>
        <v>1.3309904154437628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10.273066815498542</v>
      </c>
      <c r="C21" s="54">
        <f>C19</f>
        <v>0</v>
      </c>
      <c r="D21" s="54">
        <f>D19</f>
        <v>0</v>
      </c>
      <c r="E21" s="54">
        <f>E19</f>
        <v>10.273066815498542</v>
      </c>
      <c r="F21" s="50"/>
      <c r="G21" s="51">
        <f>SUM(G14,G19)</f>
        <v>2.7179578840692278</v>
      </c>
      <c r="H21" s="51">
        <f>SUM(H14,H19)</f>
        <v>0</v>
      </c>
      <c r="I21" s="51">
        <f>SUM(I14,I19)</f>
        <v>0</v>
      </c>
      <c r="J21" s="51">
        <f>SUM(J14,J19)</f>
        <v>2.7179578840692278</v>
      </c>
      <c r="K21" s="50"/>
      <c r="L21" s="22">
        <f>IF(B21&lt;&gt;0,G21/B21,"--")</f>
        <v>0.26457122618620171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0.26457122618620171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422.92260027046933</v>
      </c>
      <c r="D25" s="64">
        <v>0</v>
      </c>
      <c r="E25" s="54">
        <f>SUM(B25:D25)</f>
        <v>422.92260027046933</v>
      </c>
      <c r="F25" s="50"/>
      <c r="G25" s="51">
        <v>0</v>
      </c>
      <c r="H25" s="51">
        <v>43.792833257868701</v>
      </c>
      <c r="I25" s="51">
        <v>0</v>
      </c>
      <c r="J25" s="51">
        <f>SUM(G25:I25)</f>
        <v>43.792833257868701</v>
      </c>
      <c r="K25" s="50"/>
      <c r="L25" s="22" t="str">
        <f t="shared" ref="L25:O28" si="4">IF(B25&lt;&gt;0,G25/B25,"--")</f>
        <v>--</v>
      </c>
      <c r="M25" s="22">
        <f t="shared" si="4"/>
        <v>0.10354810367159881</v>
      </c>
      <c r="N25" s="22" t="str">
        <f t="shared" si="4"/>
        <v>--</v>
      </c>
      <c r="O25" s="23">
        <f t="shared" si="4"/>
        <v>0.10354810367159881</v>
      </c>
      <c r="Q25">
        <v>1</v>
      </c>
      <c r="U25">
        <f>$U$8</f>
        <v>5</v>
      </c>
      <c r="V25">
        <f>$V$8</f>
        <v>27</v>
      </c>
      <c r="W25">
        <f>$W$8</f>
        <v>49</v>
      </c>
    </row>
    <row r="26" spans="1:23" x14ac:dyDescent="0.25">
      <c r="A26" s="27" t="s">
        <v>95</v>
      </c>
      <c r="B26" s="64">
        <v>0</v>
      </c>
      <c r="C26" s="64">
        <v>422.92260027046945</v>
      </c>
      <c r="D26" s="64">
        <v>0</v>
      </c>
      <c r="E26" s="54">
        <f>SUM(B26:D26)</f>
        <v>422.92260027046945</v>
      </c>
      <c r="F26" s="50"/>
      <c r="G26" s="51">
        <v>0</v>
      </c>
      <c r="H26" s="51">
        <v>140.78461718747437</v>
      </c>
      <c r="I26" s="51">
        <v>0</v>
      </c>
      <c r="J26" s="51">
        <f>SUM(G26:I26)</f>
        <v>140.78461718747437</v>
      </c>
      <c r="K26" s="50"/>
      <c r="L26" s="22" t="str">
        <f t="shared" si="4"/>
        <v>--</v>
      </c>
      <c r="M26" s="22">
        <f t="shared" si="4"/>
        <v>0.33288506477884872</v>
      </c>
      <c r="N26" s="22" t="str">
        <f t="shared" si="4"/>
        <v>--</v>
      </c>
      <c r="O26" s="23">
        <f t="shared" si="4"/>
        <v>0.33288506477884872</v>
      </c>
      <c r="Q26">
        <v>2</v>
      </c>
      <c r="U26">
        <f>$U$8</f>
        <v>5</v>
      </c>
      <c r="V26">
        <f>$V$8</f>
        <v>27</v>
      </c>
      <c r="W26">
        <f>$W$8</f>
        <v>49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5</v>
      </c>
      <c r="V27">
        <f>$V$8</f>
        <v>27</v>
      </c>
      <c r="W27">
        <f>$W$8</f>
        <v>49</v>
      </c>
    </row>
    <row r="28" spans="1:23" x14ac:dyDescent="0.25">
      <c r="A28" s="18" t="s">
        <v>15</v>
      </c>
      <c r="B28" s="64">
        <f>B25</f>
        <v>0</v>
      </c>
      <c r="C28" s="64">
        <f>C25</f>
        <v>422.92260027046933</v>
      </c>
      <c r="D28" s="64">
        <f>D25</f>
        <v>0</v>
      </c>
      <c r="E28" s="64">
        <f>E25</f>
        <v>422.92260027046933</v>
      </c>
      <c r="F28" s="50"/>
      <c r="G28" s="51">
        <f>SUM(G25:G27)</f>
        <v>0</v>
      </c>
      <c r="H28" s="51">
        <f>SUM(H25:H27)</f>
        <v>184.57745044534306</v>
      </c>
      <c r="I28" s="51">
        <f>SUM(I25:I27)</f>
        <v>0</v>
      </c>
      <c r="J28" s="51">
        <f>SUM(J25:J27)</f>
        <v>184.57745044534306</v>
      </c>
      <c r="K28" s="50"/>
      <c r="L28" s="22" t="str">
        <f t="shared" si="4"/>
        <v>--</v>
      </c>
      <c r="M28" s="22">
        <f t="shared" si="4"/>
        <v>0.43643316845044761</v>
      </c>
      <c r="N28" s="22" t="str">
        <f t="shared" si="4"/>
        <v>--</v>
      </c>
      <c r="O28" s="23">
        <f t="shared" si="4"/>
        <v>0.43643316845044761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7071.3400466853991</v>
      </c>
      <c r="D31" s="64">
        <v>24.011378872677</v>
      </c>
      <c r="E31" s="54">
        <f>SUM(B31:D31)</f>
        <v>7095.3514255580758</v>
      </c>
      <c r="F31" s="50"/>
      <c r="G31" s="51">
        <v>0</v>
      </c>
      <c r="H31" s="51">
        <v>501.85643646191659</v>
      </c>
      <c r="I31" s="51">
        <v>13.622734929499957</v>
      </c>
      <c r="J31" s="51">
        <f>SUM(G31:I31)</f>
        <v>515.47917139141657</v>
      </c>
      <c r="K31" s="50"/>
      <c r="L31" s="22" t="str">
        <f t="shared" ref="L31:O34" si="5">IF(B31&lt;&gt;0,G31/B31,"--")</f>
        <v>--</v>
      </c>
      <c r="M31" s="22">
        <f t="shared" si="5"/>
        <v>7.0970485530130231E-2</v>
      </c>
      <c r="N31" s="22">
        <f t="shared" si="5"/>
        <v>0.56734496597367523</v>
      </c>
      <c r="O31" s="23">
        <f t="shared" si="5"/>
        <v>7.2650266417335657E-2</v>
      </c>
      <c r="Q31">
        <v>0</v>
      </c>
      <c r="U31">
        <f>$U$8</f>
        <v>5</v>
      </c>
      <c r="V31">
        <f>$V$8</f>
        <v>27</v>
      </c>
      <c r="W31">
        <f>$W$8</f>
        <v>49</v>
      </c>
    </row>
    <row r="32" spans="1:23" x14ac:dyDescent="0.25">
      <c r="A32" s="27" t="s">
        <v>97</v>
      </c>
      <c r="B32" s="64">
        <v>0</v>
      </c>
      <c r="C32" s="64">
        <v>7071.3400466854</v>
      </c>
      <c r="D32" s="64">
        <v>24.011378872677</v>
      </c>
      <c r="E32" s="54">
        <f>SUM(B32:D32)</f>
        <v>7095.3514255580767</v>
      </c>
      <c r="F32" s="50"/>
      <c r="G32" s="51">
        <v>0</v>
      </c>
      <c r="H32" s="51">
        <v>2218.2129232194916</v>
      </c>
      <c r="I32" s="51">
        <v>7.53214391728448</v>
      </c>
      <c r="J32" s="51">
        <f>SUM(G32:I32)</f>
        <v>2225.745067136776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0.31369060299387674</v>
      </c>
      <c r="O32" s="23">
        <f t="shared" si="5"/>
        <v>0.31369060299387674</v>
      </c>
      <c r="Q32">
        <v>3</v>
      </c>
      <c r="U32">
        <f>$U$8</f>
        <v>5</v>
      </c>
      <c r="V32">
        <f>$V$8</f>
        <v>27</v>
      </c>
      <c r="W32">
        <f>$W$8</f>
        <v>49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5</v>
      </c>
      <c r="V33">
        <f>$V$8</f>
        <v>27</v>
      </c>
      <c r="W33">
        <f>$W$8</f>
        <v>49</v>
      </c>
    </row>
    <row r="34" spans="1:23" x14ac:dyDescent="0.25">
      <c r="A34" s="18" t="s">
        <v>15</v>
      </c>
      <c r="B34" s="64">
        <f>B31</f>
        <v>0</v>
      </c>
      <c r="C34" s="64">
        <f>C31</f>
        <v>7071.3400466853991</v>
      </c>
      <c r="D34" s="64">
        <f>D31</f>
        <v>24.011378872677</v>
      </c>
      <c r="E34" s="64">
        <f>E31</f>
        <v>7095.3514255580758</v>
      </c>
      <c r="F34" s="50"/>
      <c r="G34" s="51">
        <f>SUM(G31:G33)</f>
        <v>0</v>
      </c>
      <c r="H34" s="51">
        <f>SUM(H31:H33)</f>
        <v>2720.0693596814081</v>
      </c>
      <c r="I34" s="51">
        <f>SUM(I31:I33)</f>
        <v>21.154878846784438</v>
      </c>
      <c r="J34" s="51">
        <f>SUM(J31:J33)</f>
        <v>2741.2242385281925</v>
      </c>
      <c r="K34" s="50"/>
      <c r="L34" s="22" t="str">
        <f t="shared" si="5"/>
        <v>--</v>
      </c>
      <c r="M34" s="22">
        <f t="shared" si="5"/>
        <v>0.38466108852400699</v>
      </c>
      <c r="N34" s="22">
        <f t="shared" si="5"/>
        <v>0.88103556896755197</v>
      </c>
      <c r="O34" s="23">
        <f t="shared" si="5"/>
        <v>0.38634086941121243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7494.2626469558681</v>
      </c>
      <c r="D37" s="64">
        <f>D28+D34</f>
        <v>24.011378872677</v>
      </c>
      <c r="E37" s="54">
        <f>SUM(B37:D37)</f>
        <v>7518.2740258285448</v>
      </c>
      <c r="F37" s="50"/>
      <c r="G37" s="51">
        <v>0</v>
      </c>
      <c r="H37" s="51">
        <v>3121.0699920041775</v>
      </c>
      <c r="I37" s="51">
        <v>79.25041730338728</v>
      </c>
      <c r="J37" s="51">
        <f>SUM(G37:I37)</f>
        <v>3200.3204093075647</v>
      </c>
      <c r="K37" s="50"/>
      <c r="L37" s="22" t="str">
        <f t="shared" ref="L37:O39" si="6">IF(B37&lt;&gt;0,G37/B37,"--")</f>
        <v>--</v>
      </c>
      <c r="M37" s="22">
        <f t="shared" si="6"/>
        <v>0.41646125029684417</v>
      </c>
      <c r="N37" s="22">
        <f t="shared" si="6"/>
        <v>3.3005358719139544</v>
      </c>
      <c r="O37" s="23">
        <f t="shared" si="6"/>
        <v>0.42567222188404819</v>
      </c>
      <c r="Q37">
        <v>7</v>
      </c>
      <c r="U37">
        <f>$U$8</f>
        <v>5</v>
      </c>
      <c r="V37">
        <f>$V$8</f>
        <v>27</v>
      </c>
      <c r="W37">
        <f>$W$8</f>
        <v>49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5</v>
      </c>
      <c r="V38">
        <f>$V$8</f>
        <v>27</v>
      </c>
      <c r="W38">
        <f>$W$8</f>
        <v>49</v>
      </c>
    </row>
    <row r="39" spans="1:23" x14ac:dyDescent="0.25">
      <c r="A39" s="18" t="s">
        <v>17</v>
      </c>
      <c r="B39" s="64">
        <f>B37</f>
        <v>0</v>
      </c>
      <c r="C39" s="64">
        <f>C37</f>
        <v>7494.2626469558681</v>
      </c>
      <c r="D39" s="64">
        <f>D37</f>
        <v>24.011378872677</v>
      </c>
      <c r="E39" s="64">
        <f>E37</f>
        <v>7518.2740258285448</v>
      </c>
      <c r="F39" s="50"/>
      <c r="G39" s="51">
        <f>SUM(G37:G38)</f>
        <v>0</v>
      </c>
      <c r="H39" s="51">
        <f>SUM(H37:H38)</f>
        <v>3121.0699920041775</v>
      </c>
      <c r="I39" s="51">
        <f>SUM(I37:I38)</f>
        <v>79.25041730338728</v>
      </c>
      <c r="J39" s="51">
        <f>SUM(J37:J38)</f>
        <v>3200.3204093075647</v>
      </c>
      <c r="K39" s="50"/>
      <c r="L39" s="22" t="str">
        <f t="shared" si="6"/>
        <v>--</v>
      </c>
      <c r="M39" s="22">
        <f t="shared" si="6"/>
        <v>0.41646125029684417</v>
      </c>
      <c r="N39" s="22">
        <f t="shared" si="6"/>
        <v>3.3005358719139544</v>
      </c>
      <c r="O39" s="23">
        <f t="shared" si="6"/>
        <v>0.42567222188404819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7494.2626469558681</v>
      </c>
      <c r="D41" s="68">
        <f>D39</f>
        <v>24.011378872677</v>
      </c>
      <c r="E41" s="59">
        <f>SUM(B41:D41)</f>
        <v>7518.2740258285448</v>
      </c>
      <c r="F41" s="60"/>
      <c r="G41" s="69">
        <f>SUM(G28,G34,G39)</f>
        <v>0</v>
      </c>
      <c r="H41" s="69">
        <f>SUM(H28,H34,H39)</f>
        <v>6025.716802130928</v>
      </c>
      <c r="I41" s="69">
        <f>SUM(I28,I34,I39)</f>
        <v>100.40529615017172</v>
      </c>
      <c r="J41" s="69">
        <f>SUM(J28,J34,J39)</f>
        <v>6126.1220982811001</v>
      </c>
      <c r="K41" s="60"/>
      <c r="L41" s="31" t="str">
        <f t="shared" ref="L41:O42" si="7">IF(B41&lt;&gt;0,G41/B41,"--")</f>
        <v>--</v>
      </c>
      <c r="M41" s="31">
        <f t="shared" si="7"/>
        <v>0.80404398484466566</v>
      </c>
      <c r="N41" s="31">
        <f t="shared" si="7"/>
        <v>4.1815714408815063</v>
      </c>
      <c r="O41" s="32">
        <f t="shared" si="7"/>
        <v>0.81483091428101762</v>
      </c>
    </row>
    <row r="42" spans="1:23" ht="13.5" thickBot="1" x14ac:dyDescent="0.35">
      <c r="A42" s="33" t="s">
        <v>17</v>
      </c>
      <c r="B42" s="80">
        <f>B21+B41</f>
        <v>10.273066815498542</v>
      </c>
      <c r="C42" s="80">
        <f>C21+C41</f>
        <v>7494.2626469558681</v>
      </c>
      <c r="D42" s="80">
        <f>D21+D41</f>
        <v>24.011378872677</v>
      </c>
      <c r="E42" s="80">
        <f>E21+E41</f>
        <v>7528.547092644043</v>
      </c>
      <c r="F42" s="34"/>
      <c r="G42" s="81">
        <f>SUM(G21,G41)</f>
        <v>2.7179578840692278</v>
      </c>
      <c r="H42" s="81">
        <f>SUM(H21,H41)</f>
        <v>6025.716802130928</v>
      </c>
      <c r="I42" s="81">
        <f>SUM(I21,I41)</f>
        <v>100.40529615017172</v>
      </c>
      <c r="J42" s="81">
        <f>SUM(J21,J41)</f>
        <v>6128.8400561651697</v>
      </c>
      <c r="K42" s="34"/>
      <c r="L42" s="40">
        <f t="shared" si="7"/>
        <v>0.26457122618620171</v>
      </c>
      <c r="M42" s="40">
        <f t="shared" si="7"/>
        <v>0.80404398484466566</v>
      </c>
      <c r="N42" s="40">
        <f t="shared" si="7"/>
        <v>4.1815714408815063</v>
      </c>
      <c r="O42" s="41">
        <f t="shared" si="7"/>
        <v>0.81408005830945884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2.3988526621745674</v>
      </c>
      <c r="C46" s="65">
        <v>0</v>
      </c>
      <c r="D46" s="65">
        <v>0</v>
      </c>
      <c r="E46" s="54">
        <f>SUM(B46:D46)</f>
        <v>2.3988526621745674</v>
      </c>
      <c r="F46" s="36"/>
      <c r="G46" s="51">
        <v>0.16364247652798386</v>
      </c>
      <c r="H46" s="51">
        <v>0</v>
      </c>
      <c r="I46" s="51">
        <v>0</v>
      </c>
      <c r="J46" s="51">
        <f>SUM(G46:I46)</f>
        <v>0.16364247652798386</v>
      </c>
      <c r="K46" s="19"/>
      <c r="L46" s="22">
        <f t="shared" ref="L46:O48" si="8">IF(B46&lt;&gt;0,G46/B46,"--")</f>
        <v>6.8216976852443059E-2</v>
      </c>
      <c r="M46" s="22" t="str">
        <f t="shared" si="8"/>
        <v>--</v>
      </c>
      <c r="N46" s="22" t="str">
        <f t="shared" si="8"/>
        <v>--</v>
      </c>
      <c r="O46" s="23">
        <f t="shared" si="8"/>
        <v>6.8216976852443059E-2</v>
      </c>
      <c r="Q46">
        <v>118</v>
      </c>
      <c r="U46">
        <f>$U$8</f>
        <v>5</v>
      </c>
      <c r="V46">
        <f>$V$8</f>
        <v>27</v>
      </c>
      <c r="W46">
        <f>$W$8</f>
        <v>49</v>
      </c>
    </row>
    <row r="47" spans="1:23" ht="12.75" customHeight="1" x14ac:dyDescent="0.25">
      <c r="A47" s="18" t="s">
        <v>220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5</v>
      </c>
      <c r="V47">
        <f>$V$8</f>
        <v>27</v>
      </c>
      <c r="W47">
        <f>$W$8</f>
        <v>49</v>
      </c>
    </row>
    <row r="48" spans="1:23" ht="12.75" customHeight="1" x14ac:dyDescent="0.25">
      <c r="A48" s="18" t="s">
        <v>31</v>
      </c>
      <c r="B48" s="65">
        <f>SUM(B46:B47)</f>
        <v>2.3988526621745674</v>
      </c>
      <c r="C48" s="65">
        <f>SUM(C46:C47)</f>
        <v>0</v>
      </c>
      <c r="D48" s="65">
        <f>SUM(D46:D47)</f>
        <v>0</v>
      </c>
      <c r="E48" s="65">
        <f>SUM(E46:E47)</f>
        <v>2.3988526621745674</v>
      </c>
      <c r="F48" s="36"/>
      <c r="G48" s="51">
        <f>SUM(G46:G47)</f>
        <v>0.16364247652798386</v>
      </c>
      <c r="H48" s="51">
        <f>SUM(H46:H47)</f>
        <v>0</v>
      </c>
      <c r="I48" s="51">
        <f>SUM(I46:I47)</f>
        <v>0</v>
      </c>
      <c r="J48" s="51">
        <f>SUM(J46:J47)</f>
        <v>0.16364247652798386</v>
      </c>
      <c r="K48" s="19"/>
      <c r="L48" s="22">
        <f t="shared" si="8"/>
        <v>6.8216976852443059E-2</v>
      </c>
      <c r="M48" s="22" t="str">
        <f t="shared" si="8"/>
        <v>--</v>
      </c>
      <c r="N48" s="22" t="str">
        <f t="shared" si="8"/>
        <v>--</v>
      </c>
      <c r="O48" s="23">
        <f t="shared" si="8"/>
        <v>6.8216976852443059E-2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5679.1975829857638</v>
      </c>
      <c r="D50" s="64">
        <v>20.717456760485369</v>
      </c>
      <c r="E50" s="20">
        <f>SUM(B50:D50)</f>
        <v>5699.915039746249</v>
      </c>
      <c r="F50" s="36"/>
      <c r="G50" s="51">
        <v>0</v>
      </c>
      <c r="H50" s="51">
        <v>3276.0433773081522</v>
      </c>
      <c r="I50" s="51">
        <v>11.950858554065952</v>
      </c>
      <c r="J50" s="51">
        <f>SUM(G50:I50)</f>
        <v>3287.9942358622184</v>
      </c>
      <c r="K50" s="19"/>
      <c r="L50" s="22" t="str">
        <f t="shared" ref="L50:O53" si="9">IF(B50&lt;&gt;0,G50/B50,"--")</f>
        <v>--</v>
      </c>
      <c r="M50" s="22">
        <f t="shared" si="9"/>
        <v>0.57684969213305926</v>
      </c>
      <c r="N50" s="22">
        <f t="shared" si="9"/>
        <v>0.57684969213305926</v>
      </c>
      <c r="O50" s="23">
        <f t="shared" si="9"/>
        <v>0.57684969213305937</v>
      </c>
      <c r="Q50">
        <v>95</v>
      </c>
      <c r="U50">
        <f>$U$8</f>
        <v>5</v>
      </c>
      <c r="V50">
        <f>$V$8</f>
        <v>27</v>
      </c>
      <c r="W50">
        <f>$W$8</f>
        <v>49</v>
      </c>
    </row>
    <row r="51" spans="1:23" x14ac:dyDescent="0.25">
      <c r="A51" s="18" t="s">
        <v>220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5</v>
      </c>
      <c r="V51">
        <f>$V$8</f>
        <v>27</v>
      </c>
      <c r="W51">
        <f>$W$8</f>
        <v>49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5679.1975829857638</v>
      </c>
      <c r="D52" s="103">
        <f>SUM(D50:D51)</f>
        <v>20.717456760485369</v>
      </c>
      <c r="E52" s="103">
        <f>SUM(E50:E51)</f>
        <v>5699.915039746249</v>
      </c>
      <c r="F52" s="102"/>
      <c r="G52" s="69">
        <f>SUM(G50:G51)</f>
        <v>0</v>
      </c>
      <c r="H52" s="69">
        <f>SUM(H50:H51)</f>
        <v>3276.0433773081522</v>
      </c>
      <c r="I52" s="69">
        <f>SUM(I50:I51)</f>
        <v>11.950858554065952</v>
      </c>
      <c r="J52" s="69">
        <f>SUM(J50:J51)</f>
        <v>3287.9942358622184</v>
      </c>
      <c r="K52" s="28"/>
      <c r="L52" s="31" t="str">
        <f t="shared" si="9"/>
        <v>--</v>
      </c>
      <c r="M52" s="31">
        <f t="shared" si="9"/>
        <v>0.57684969213305926</v>
      </c>
      <c r="N52" s="31">
        <f t="shared" si="9"/>
        <v>0.57684969213305926</v>
      </c>
      <c r="O52" s="32">
        <f t="shared" si="9"/>
        <v>0.57684969213305937</v>
      </c>
    </row>
    <row r="53" spans="1:23" ht="13.5" thickBot="1" x14ac:dyDescent="0.35">
      <c r="A53" s="33" t="s">
        <v>17</v>
      </c>
      <c r="B53" s="82">
        <f>SUM(B48,B52)</f>
        <v>2.3988526621745674</v>
      </c>
      <c r="C53" s="82">
        <f>SUM(C48,C52)</f>
        <v>5679.1975829857638</v>
      </c>
      <c r="D53" s="82">
        <f>SUM(D48,D52)</f>
        <v>20.717456760485369</v>
      </c>
      <c r="E53" s="82">
        <f>SUM(E48,E52)</f>
        <v>5702.3138924084233</v>
      </c>
      <c r="F53" s="38"/>
      <c r="G53" s="81">
        <f>SUM(G48,G52)</f>
        <v>0.16364247652798386</v>
      </c>
      <c r="H53" s="81">
        <f>SUM(H48,H52)</f>
        <v>3276.0433773081522</v>
      </c>
      <c r="I53" s="81">
        <f>SUM(I48,I52)</f>
        <v>11.950858554065952</v>
      </c>
      <c r="J53" s="81">
        <f>SUM(J48,J52)</f>
        <v>3288.1578783387463</v>
      </c>
      <c r="K53" s="37"/>
      <c r="L53" s="40">
        <f t="shared" si="9"/>
        <v>6.8216976852443059E-2</v>
      </c>
      <c r="M53" s="40">
        <f t="shared" si="9"/>
        <v>0.57684969213305926</v>
      </c>
      <c r="N53" s="40">
        <f t="shared" si="9"/>
        <v>0.57684969213305926</v>
      </c>
      <c r="O53" s="41">
        <f t="shared" si="9"/>
        <v>0.57663572023215359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10.273066815498542</v>
      </c>
      <c r="C55" s="65">
        <f>C42</f>
        <v>7494.2626469558681</v>
      </c>
      <c r="D55" s="65">
        <f>D42</f>
        <v>24.011378872677</v>
      </c>
      <c r="E55" s="65">
        <f>E42</f>
        <v>7528.547092644043</v>
      </c>
      <c r="F55" s="42"/>
      <c r="G55" s="51">
        <f>G42+G53</f>
        <v>2.8816003605972118</v>
      </c>
      <c r="H55" s="51">
        <f>H42+H53</f>
        <v>9301.7601794390794</v>
      </c>
      <c r="I55" s="51">
        <f>I42+I53</f>
        <v>112.35615470423767</v>
      </c>
      <c r="J55" s="51">
        <f>J42+J53</f>
        <v>9416.9979345039155</v>
      </c>
      <c r="K55" s="19"/>
      <c r="L55" s="22">
        <f>IF(B55&lt;&gt;0,G55/B55,"--")</f>
        <v>0.28050049827865065</v>
      </c>
      <c r="M55" s="22">
        <f>IF(C55&lt;&gt;0,H55/C55,"--")</f>
        <v>1.241184172163676</v>
      </c>
      <c r="N55" s="22">
        <f>IF(D55&lt;&gt;0,I55/D55,"--")</f>
        <v>4.6792879034568839</v>
      </c>
      <c r="O55" s="22">
        <f>IF(E55&lt;&gt;0,J55/E55,"--")</f>
        <v>1.2508386835628658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5</v>
      </c>
      <c r="V57">
        <f>$V$8</f>
        <v>27</v>
      </c>
      <c r="W57">
        <f>$W$8</f>
        <v>49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5</v>
      </c>
      <c r="V58">
        <f>$V$8</f>
        <v>27</v>
      </c>
      <c r="W58">
        <f>$W$8</f>
        <v>49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5.5511151231257827E-17</v>
      </c>
      <c r="M59" s="61">
        <v>-2.2204460492503131E-16</v>
      </c>
      <c r="N59" s="61">
        <v>0</v>
      </c>
      <c r="Q59">
        <v>47</v>
      </c>
      <c r="S59">
        <v>31</v>
      </c>
      <c r="U59">
        <f>$U$8</f>
        <v>5</v>
      </c>
      <c r="V59">
        <f>$V$8</f>
        <v>27</v>
      </c>
      <c r="W59">
        <f>$W$8</f>
        <v>49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4.19 - Cost of Returned-to-Sender UAA Mail -- Periodicals, Automation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19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6.988744191191533E-2</v>
      </c>
      <c r="C8" s="19">
        <v>0</v>
      </c>
      <c r="D8" s="19">
        <v>0</v>
      </c>
      <c r="E8" s="19">
        <f t="shared" ref="E8:E13" si="0">SUM(B8:D8)</f>
        <v>6.988744191191533E-2</v>
      </c>
      <c r="G8" s="51">
        <v>3.0984718424223248E-3</v>
      </c>
      <c r="H8" s="51">
        <v>0</v>
      </c>
      <c r="I8" s="51">
        <v>0</v>
      </c>
      <c r="J8" s="21">
        <f t="shared" ref="J8:J13" si="1">SUM(G8:I8)</f>
        <v>3.0984718424223248E-3</v>
      </c>
      <c r="L8" s="22">
        <f t="shared" ref="L8:O14" si="2">IF(B8&lt;&gt;0,G8/B8,"--")</f>
        <v>4.4335173210769026E-2</v>
      </c>
      <c r="M8" s="22" t="str">
        <f t="shared" si="2"/>
        <v>--</v>
      </c>
      <c r="N8" s="22" t="str">
        <f t="shared" si="2"/>
        <v>--</v>
      </c>
      <c r="O8" s="23">
        <f t="shared" si="2"/>
        <v>4.4335173210769026E-2</v>
      </c>
      <c r="Q8">
        <v>38</v>
      </c>
      <c r="U8" s="24">
        <f>VLOOKUP($Y$6,RMap,4,FALSE)</f>
        <v>5</v>
      </c>
      <c r="V8" s="25">
        <f>VLOOKUP($Y$6,RMap,5,FALSE)</f>
        <v>27</v>
      </c>
      <c r="W8" s="26">
        <f>VLOOKUP($Y$6,RMap,6,FALSE)</f>
        <v>49</v>
      </c>
    </row>
    <row r="9" spans="1:25" ht="12.75" customHeight="1" x14ac:dyDescent="0.25">
      <c r="A9" s="27" t="s">
        <v>24</v>
      </c>
      <c r="B9" s="19">
        <v>6.988744191191533E-2</v>
      </c>
      <c r="C9" s="19">
        <v>0</v>
      </c>
      <c r="D9" s="19">
        <v>0</v>
      </c>
      <c r="E9" s="19">
        <f t="shared" si="0"/>
        <v>6.988744191191533E-2</v>
      </c>
      <c r="G9" s="51">
        <v>5.3585664671398556E-4</v>
      </c>
      <c r="H9" s="51">
        <v>0</v>
      </c>
      <c r="I9" s="51">
        <v>0</v>
      </c>
      <c r="J9" s="21">
        <f t="shared" si="1"/>
        <v>5.3585664671398556E-4</v>
      </c>
      <c r="L9" s="22">
        <f t="shared" si="2"/>
        <v>7.6674239613658789E-3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7.6674239613658789E-3</v>
      </c>
      <c r="Q9">
        <v>39</v>
      </c>
      <c r="U9">
        <f>$U$8</f>
        <v>5</v>
      </c>
      <c r="V9">
        <f>$V$8</f>
        <v>27</v>
      </c>
      <c r="W9">
        <f>$W$8</f>
        <v>49</v>
      </c>
    </row>
    <row r="10" spans="1:25" ht="12.75" customHeight="1" x14ac:dyDescent="0.25">
      <c r="A10" s="18" t="s">
        <v>25</v>
      </c>
      <c r="B10" s="19">
        <v>1.3977488382383052</v>
      </c>
      <c r="C10" s="19">
        <v>0</v>
      </c>
      <c r="D10" s="19">
        <v>0</v>
      </c>
      <c r="E10" s="19">
        <f t="shared" si="0"/>
        <v>1.3977488382383052</v>
      </c>
      <c r="G10" s="51">
        <v>9.0723056088581583E-2</v>
      </c>
      <c r="H10" s="51">
        <v>0</v>
      </c>
      <c r="I10" s="51">
        <v>0</v>
      </c>
      <c r="J10" s="21">
        <f t="shared" si="1"/>
        <v>9.0723056088581583E-2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40</v>
      </c>
      <c r="S10">
        <v>10</v>
      </c>
      <c r="U10">
        <f>$U$8</f>
        <v>5</v>
      </c>
      <c r="V10">
        <f>$V$8</f>
        <v>27</v>
      </c>
      <c r="W10">
        <f>$W$8</f>
        <v>49</v>
      </c>
    </row>
    <row r="11" spans="1:25" ht="12.75" customHeight="1" x14ac:dyDescent="0.25">
      <c r="A11" s="18" t="s">
        <v>26</v>
      </c>
      <c r="B11" s="19">
        <v>0.51985773666178159</v>
      </c>
      <c r="C11" s="19">
        <v>0</v>
      </c>
      <c r="D11" s="19">
        <v>0</v>
      </c>
      <c r="E11" s="19">
        <f t="shared" si="0"/>
        <v>0.51985773666178159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41</v>
      </c>
      <c r="S11">
        <v>10</v>
      </c>
      <c r="U11">
        <f>$U$8</f>
        <v>5</v>
      </c>
      <c r="V11">
        <f>$V$8</f>
        <v>27</v>
      </c>
      <c r="W11">
        <f>$W$8</f>
        <v>49</v>
      </c>
    </row>
    <row r="12" spans="1:25" ht="12.75" customHeight="1" x14ac:dyDescent="0.25">
      <c r="A12" s="27" t="s">
        <v>92</v>
      </c>
      <c r="B12" s="19">
        <v>0.80800365966460841</v>
      </c>
      <c r="C12" s="19">
        <v>0</v>
      </c>
      <c r="D12" s="19">
        <v>0</v>
      </c>
      <c r="E12" s="19">
        <f t="shared" si="0"/>
        <v>0.80800365966460841</v>
      </c>
      <c r="G12" s="51">
        <v>8.5321518521907364E-2</v>
      </c>
      <c r="H12" s="51">
        <v>0</v>
      </c>
      <c r="I12" s="51">
        <v>0</v>
      </c>
      <c r="J12" s="21">
        <f t="shared" si="1"/>
        <v>8.5321518521907364E-2</v>
      </c>
      <c r="L12" s="22">
        <f t="shared" si="2"/>
        <v>0.10559546049249727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0.10559546049249727</v>
      </c>
      <c r="Q12">
        <v>42</v>
      </c>
      <c r="R12">
        <v>43</v>
      </c>
      <c r="S12">
        <v>10</v>
      </c>
      <c r="U12">
        <f>$U$8</f>
        <v>5</v>
      </c>
      <c r="V12">
        <f>$V$8</f>
        <v>27</v>
      </c>
      <c r="W12">
        <f>$W$8</f>
        <v>49</v>
      </c>
    </row>
    <row r="13" spans="1:25" ht="12.75" customHeight="1" x14ac:dyDescent="0.25">
      <c r="A13" s="27" t="s">
        <v>104</v>
      </c>
      <c r="B13" s="19">
        <v>6.988744191191526E-2</v>
      </c>
      <c r="C13" s="19">
        <v>0</v>
      </c>
      <c r="D13" s="19">
        <v>0</v>
      </c>
      <c r="E13" s="19">
        <f t="shared" si="0"/>
        <v>6.988744191191526E-2</v>
      </c>
      <c r="G13" s="51">
        <v>2.1923033795048234E-2</v>
      </c>
      <c r="H13" s="51">
        <v>0</v>
      </c>
      <c r="I13" s="51">
        <v>0</v>
      </c>
      <c r="J13" s="21">
        <f t="shared" si="1"/>
        <v>2.1923033795048234E-2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  <c r="Q13">
        <v>45</v>
      </c>
      <c r="S13">
        <v>10</v>
      </c>
      <c r="U13">
        <f>$U$8</f>
        <v>5</v>
      </c>
      <c r="V13">
        <f>$V$8</f>
        <v>27</v>
      </c>
      <c r="W13">
        <f>$W$8</f>
        <v>49</v>
      </c>
    </row>
    <row r="14" spans="1:25" ht="12.75" customHeight="1" x14ac:dyDescent="0.25">
      <c r="A14" s="18" t="s">
        <v>17</v>
      </c>
      <c r="B14" s="19">
        <f>B10</f>
        <v>1.3977488382383052</v>
      </c>
      <c r="C14" s="19">
        <f>C10</f>
        <v>0</v>
      </c>
      <c r="D14" s="19">
        <f>D10</f>
        <v>0</v>
      </c>
      <c r="E14" s="19">
        <f>E10</f>
        <v>1.3977488382383052</v>
      </c>
      <c r="G14" s="21">
        <f>SUM(G8:G13)</f>
        <v>0.20160193689467348</v>
      </c>
      <c r="H14" s="21">
        <f>SUM(H8:H13)</f>
        <v>0</v>
      </c>
      <c r="I14" s="21">
        <f>SUM(I8:I13)</f>
        <v>0</v>
      </c>
      <c r="J14" s="21">
        <f>SUM(J8:J13)</f>
        <v>0.20160193689467348</v>
      </c>
      <c r="L14" s="22">
        <f t="shared" si="2"/>
        <v>0.14423330671393622</v>
      </c>
      <c r="M14" s="22" t="str">
        <f t="shared" si="2"/>
        <v>--</v>
      </c>
      <c r="N14" s="22" t="str">
        <f t="shared" si="2"/>
        <v>--</v>
      </c>
      <c r="O14" s="23">
        <f t="shared" si="2"/>
        <v>0.14423330671393622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34.242658614937071</v>
      </c>
      <c r="C17" s="19">
        <v>0</v>
      </c>
      <c r="D17" s="19">
        <v>0</v>
      </c>
      <c r="E17" s="19">
        <f t="shared" ref="E17:E22" si="3">SUM(B17:D17)</f>
        <v>34.242658614937071</v>
      </c>
      <c r="G17" s="51">
        <v>1.9224620357801028</v>
      </c>
      <c r="H17" s="51">
        <v>0</v>
      </c>
      <c r="I17" s="51">
        <v>0</v>
      </c>
      <c r="J17" s="21">
        <f t="shared" ref="J17:J22" si="4">SUM(G17:I17)</f>
        <v>1.9224620357801028</v>
      </c>
      <c r="L17" s="22">
        <f t="shared" ref="L17:O23" si="5">IF(B17&lt;&gt;0,G17/B17,"--")</f>
        <v>5.6142312353676331E-2</v>
      </c>
      <c r="M17" s="22" t="str">
        <f t="shared" si="5"/>
        <v>--</v>
      </c>
      <c r="N17" s="22" t="str">
        <f t="shared" si="5"/>
        <v>--</v>
      </c>
      <c r="O17" s="23">
        <f t="shared" si="5"/>
        <v>5.6142312353676331E-2</v>
      </c>
      <c r="Q17">
        <v>48</v>
      </c>
      <c r="R17">
        <v>65</v>
      </c>
      <c r="U17">
        <f t="shared" ref="U17:U22" si="6">$U$8</f>
        <v>5</v>
      </c>
      <c r="V17">
        <f t="shared" ref="V17:V22" si="7">$V$8</f>
        <v>27</v>
      </c>
      <c r="W17">
        <f t="shared" ref="W17:W22" si="8">$W$8</f>
        <v>49</v>
      </c>
    </row>
    <row r="18" spans="1:30" ht="12.75" customHeight="1" x14ac:dyDescent="0.25">
      <c r="A18" s="27" t="s">
        <v>24</v>
      </c>
      <c r="B18" s="19">
        <v>34.242658614937071</v>
      </c>
      <c r="C18" s="19">
        <v>0</v>
      </c>
      <c r="D18" s="19">
        <v>0</v>
      </c>
      <c r="E18" s="19">
        <f t="shared" si="3"/>
        <v>34.242658614937071</v>
      </c>
      <c r="G18" s="51">
        <v>0.6824982866303867</v>
      </c>
      <c r="H18" s="51">
        <v>0</v>
      </c>
      <c r="I18" s="51">
        <v>0</v>
      </c>
      <c r="J18" s="21">
        <f t="shared" si="4"/>
        <v>0.6824982866303867</v>
      </c>
      <c r="L18" s="22">
        <f t="shared" si="5"/>
        <v>1.9931229473305924E-2</v>
      </c>
      <c r="M18" s="22" t="str">
        <f t="shared" si="5"/>
        <v>--</v>
      </c>
      <c r="N18" s="22" t="str">
        <f t="shared" si="5"/>
        <v>--</v>
      </c>
      <c r="O18" s="23">
        <f t="shared" si="5"/>
        <v>1.9931229473305924E-2</v>
      </c>
      <c r="Q18">
        <v>49</v>
      </c>
      <c r="R18">
        <v>66</v>
      </c>
      <c r="U18">
        <f t="shared" si="6"/>
        <v>5</v>
      </c>
      <c r="V18">
        <f t="shared" si="7"/>
        <v>27</v>
      </c>
      <c r="W18">
        <f t="shared" si="8"/>
        <v>49</v>
      </c>
    </row>
    <row r="19" spans="1:30" ht="12.75" customHeight="1" x14ac:dyDescent="0.25">
      <c r="A19" s="18" t="s">
        <v>25</v>
      </c>
      <c r="B19" s="19">
        <v>34.242658614937071</v>
      </c>
      <c r="C19" s="19">
        <v>0</v>
      </c>
      <c r="D19" s="19">
        <v>0</v>
      </c>
      <c r="E19" s="19">
        <f t="shared" si="3"/>
        <v>34.242658614937071</v>
      </c>
      <c r="G19" s="51">
        <v>-1.0656001140785276</v>
      </c>
      <c r="H19" s="51">
        <v>0</v>
      </c>
      <c r="I19" s="51">
        <v>0</v>
      </c>
      <c r="J19" s="21">
        <f t="shared" si="4"/>
        <v>-1.0656001140785276</v>
      </c>
      <c r="L19" s="22">
        <f t="shared" si="5"/>
        <v>-3.1119082372117558E-2</v>
      </c>
      <c r="M19" s="22" t="str">
        <f t="shared" si="5"/>
        <v>--</v>
      </c>
      <c r="N19" s="22" t="str">
        <f t="shared" si="5"/>
        <v>--</v>
      </c>
      <c r="O19" s="23">
        <f t="shared" si="5"/>
        <v>-3.1119082372117558E-2</v>
      </c>
      <c r="Q19">
        <v>50</v>
      </c>
      <c r="R19">
        <v>67</v>
      </c>
      <c r="S19">
        <v>27</v>
      </c>
      <c r="T19">
        <v>10</v>
      </c>
      <c r="U19">
        <f t="shared" si="6"/>
        <v>5</v>
      </c>
      <c r="V19">
        <f t="shared" si="7"/>
        <v>27</v>
      </c>
      <c r="W19">
        <f t="shared" si="8"/>
        <v>49</v>
      </c>
    </row>
    <row r="20" spans="1:30" ht="12.75" customHeight="1" x14ac:dyDescent="0.25">
      <c r="A20" s="18" t="s">
        <v>26</v>
      </c>
      <c r="B20" s="19">
        <v>13.012210273676086</v>
      </c>
      <c r="C20" s="19">
        <v>0</v>
      </c>
      <c r="D20" s="19">
        <v>0</v>
      </c>
      <c r="E20" s="19">
        <f t="shared" si="3"/>
        <v>13.012210273676086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5</v>
      </c>
      <c r="V20">
        <f t="shared" si="7"/>
        <v>27</v>
      </c>
      <c r="W20">
        <f t="shared" si="8"/>
        <v>49</v>
      </c>
    </row>
    <row r="21" spans="1:30" ht="12.75" customHeight="1" x14ac:dyDescent="0.25">
      <c r="A21" s="27" t="s">
        <v>92</v>
      </c>
      <c r="B21" s="19">
        <v>19.518315410514131</v>
      </c>
      <c r="C21" s="19">
        <v>0</v>
      </c>
      <c r="D21" s="19">
        <v>0</v>
      </c>
      <c r="E21" s="19">
        <f t="shared" si="3"/>
        <v>19.518315410514131</v>
      </c>
      <c r="G21" s="51">
        <v>-0.44211330940640325</v>
      </c>
      <c r="H21" s="51">
        <v>0</v>
      </c>
      <c r="I21" s="51">
        <v>0</v>
      </c>
      <c r="J21" s="21">
        <f t="shared" si="4"/>
        <v>-0.44211330940640325</v>
      </c>
      <c r="L21" s="22">
        <f t="shared" si="5"/>
        <v>-2.2651202222515862E-2</v>
      </c>
      <c r="M21" s="22" t="str">
        <f t="shared" si="5"/>
        <v>--</v>
      </c>
      <c r="N21" s="22" t="str">
        <f t="shared" si="5"/>
        <v>--</v>
      </c>
      <c r="O21" s="23">
        <f t="shared" si="5"/>
        <v>-2.2651202222515862E-2</v>
      </c>
      <c r="Q21">
        <v>52</v>
      </c>
      <c r="R21">
        <v>70</v>
      </c>
      <c r="S21">
        <v>27</v>
      </c>
      <c r="T21">
        <v>10</v>
      </c>
      <c r="U21">
        <f t="shared" si="6"/>
        <v>5</v>
      </c>
      <c r="V21">
        <f t="shared" si="7"/>
        <v>27</v>
      </c>
      <c r="W21">
        <f t="shared" si="8"/>
        <v>49</v>
      </c>
    </row>
    <row r="22" spans="1:30" ht="12.75" customHeight="1" x14ac:dyDescent="0.25">
      <c r="A22" s="27" t="s">
        <v>104</v>
      </c>
      <c r="B22" s="19">
        <v>1.7121329307468534</v>
      </c>
      <c r="C22" s="19">
        <v>0</v>
      </c>
      <c r="D22" s="19">
        <v>0</v>
      </c>
      <c r="E22" s="19">
        <f t="shared" si="3"/>
        <v>1.7121329307468534</v>
      </c>
      <c r="G22" s="51">
        <v>0.27747607494681548</v>
      </c>
      <c r="H22" s="51">
        <v>0</v>
      </c>
      <c r="I22" s="51">
        <v>0</v>
      </c>
      <c r="J22" s="21">
        <f t="shared" si="4"/>
        <v>0.27747607494681548</v>
      </c>
      <c r="L22" s="22">
        <f t="shared" si="5"/>
        <v>0.16206456284079357</v>
      </c>
      <c r="M22" s="22" t="str">
        <f t="shared" si="5"/>
        <v>--</v>
      </c>
      <c r="N22" s="22" t="str">
        <f t="shared" si="5"/>
        <v>--</v>
      </c>
      <c r="O22" s="23">
        <f t="shared" si="5"/>
        <v>0.16206456284079357</v>
      </c>
      <c r="Q22">
        <v>55</v>
      </c>
      <c r="R22">
        <v>72</v>
      </c>
      <c r="S22">
        <v>27</v>
      </c>
      <c r="T22">
        <v>10</v>
      </c>
      <c r="U22">
        <f t="shared" si="6"/>
        <v>5</v>
      </c>
      <c r="V22">
        <f t="shared" si="7"/>
        <v>27</v>
      </c>
      <c r="W22">
        <f t="shared" si="8"/>
        <v>49</v>
      </c>
      <c r="AA22" s="21">
        <v>0.27747607494681548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34.242658614937071</v>
      </c>
      <c r="C23" s="19">
        <f>C19</f>
        <v>0</v>
      </c>
      <c r="D23" s="19">
        <f>D19</f>
        <v>0</v>
      </c>
      <c r="E23" s="19">
        <f>E19</f>
        <v>34.242658614937071</v>
      </c>
      <c r="G23" s="21">
        <f>SUM(G17:G22)</f>
        <v>1.3747229738723741</v>
      </c>
      <c r="H23" s="21">
        <f>SUM(H17:H22)</f>
        <v>0</v>
      </c>
      <c r="I23" s="21">
        <f>SUM(I17:I22)</f>
        <v>0</v>
      </c>
      <c r="J23" s="21">
        <f>SUM(J17:J22)</f>
        <v>1.3747229738723741</v>
      </c>
      <c r="L23" s="22">
        <f t="shared" si="5"/>
        <v>4.0146502330070333E-2</v>
      </c>
      <c r="M23" s="22" t="str">
        <f t="shared" si="5"/>
        <v>--</v>
      </c>
      <c r="N23" s="22" t="str">
        <f t="shared" si="5"/>
        <v>--</v>
      </c>
      <c r="O23" s="23">
        <f t="shared" si="5"/>
        <v>4.0146502330070333E-2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35.640407453175378</v>
      </c>
      <c r="C26" s="54">
        <f>C14+C23</f>
        <v>0</v>
      </c>
      <c r="D26" s="54">
        <f>D14+D23</f>
        <v>0</v>
      </c>
      <c r="E26" s="19">
        <f>SUM(B26:D26)</f>
        <v>35.640407453175378</v>
      </c>
      <c r="G26" s="51">
        <v>15.837582497951981</v>
      </c>
      <c r="H26" s="51">
        <v>0</v>
      </c>
      <c r="I26" s="51">
        <v>0</v>
      </c>
      <c r="J26" s="21">
        <f>SUM(G26:I26)</f>
        <v>15.837582497951981</v>
      </c>
      <c r="L26" s="22">
        <f t="shared" ref="L26:O28" si="9">IF(B26&lt;&gt;0,G26/B26,"--")</f>
        <v>0.44437153303478671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0.44437153303478671</v>
      </c>
      <c r="Q26">
        <v>75</v>
      </c>
      <c r="U26">
        <f>$U$8</f>
        <v>5</v>
      </c>
      <c r="V26">
        <f>$V$8</f>
        <v>27</v>
      </c>
      <c r="W26">
        <f>$W$8</f>
        <v>49</v>
      </c>
    </row>
    <row r="27" spans="1:30" ht="12.75" customHeight="1" x14ac:dyDescent="0.25">
      <c r="A27" s="27" t="s">
        <v>30</v>
      </c>
      <c r="B27" s="19">
        <v>1.3977488382383054</v>
      </c>
      <c r="C27" s="19">
        <v>0</v>
      </c>
      <c r="D27" s="19">
        <v>0</v>
      </c>
      <c r="E27" s="19">
        <f>SUM(B27:D27)</f>
        <v>1.3977488382383054</v>
      </c>
      <c r="G27" s="51">
        <v>5.5697629702710447</v>
      </c>
      <c r="H27" s="51">
        <v>0</v>
      </c>
      <c r="I27" s="51">
        <v>0</v>
      </c>
      <c r="J27" s="21">
        <f>SUM(G27:I27)</f>
        <v>5.5697629702710447</v>
      </c>
      <c r="L27" s="22">
        <f t="shared" si="9"/>
        <v>3.9848095866000235</v>
      </c>
      <c r="M27" s="22" t="str">
        <f t="shared" si="9"/>
        <v>--</v>
      </c>
      <c r="N27" s="22" t="str">
        <f t="shared" si="9"/>
        <v>--</v>
      </c>
      <c r="O27" s="23">
        <f t="shared" si="9"/>
        <v>3.9848095866000235</v>
      </c>
      <c r="Q27">
        <v>76</v>
      </c>
      <c r="U27">
        <f>$U$8</f>
        <v>5</v>
      </c>
      <c r="V27">
        <f>$V$8</f>
        <v>27</v>
      </c>
      <c r="W27">
        <f>$W$8</f>
        <v>49</v>
      </c>
    </row>
    <row r="28" spans="1:30" ht="12.75" customHeight="1" x14ac:dyDescent="0.25">
      <c r="A28" s="18" t="s">
        <v>17</v>
      </c>
      <c r="B28" s="19">
        <f>B26</f>
        <v>35.640407453175378</v>
      </c>
      <c r="C28" s="19">
        <f>C26</f>
        <v>0</v>
      </c>
      <c r="D28" s="19">
        <f>D26</f>
        <v>0</v>
      </c>
      <c r="E28" s="19">
        <f>E26</f>
        <v>35.640407453175378</v>
      </c>
      <c r="G28" s="21">
        <f>SUM(G26:G27)</f>
        <v>21.407345468223028</v>
      </c>
      <c r="H28" s="21">
        <f>SUM(H26:H27)</f>
        <v>0</v>
      </c>
      <c r="I28" s="21">
        <f>SUM(I26:I27)</f>
        <v>0</v>
      </c>
      <c r="J28" s="21">
        <f>SUM(J26:J27)</f>
        <v>21.407345468223028</v>
      </c>
      <c r="L28" s="22">
        <f t="shared" si="9"/>
        <v>0.60064816869302495</v>
      </c>
      <c r="M28" s="22" t="str">
        <f t="shared" si="9"/>
        <v>--</v>
      </c>
      <c r="N28" s="22" t="str">
        <f t="shared" si="9"/>
        <v>--</v>
      </c>
      <c r="O28" s="23">
        <f t="shared" si="9"/>
        <v>0.60064816869302495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35.640407453175378</v>
      </c>
      <c r="C30" s="19">
        <f>C28</f>
        <v>0</v>
      </c>
      <c r="D30" s="19">
        <f>D28</f>
        <v>0</v>
      </c>
      <c r="E30" s="19">
        <f>E28</f>
        <v>35.640407453175378</v>
      </c>
      <c r="G30" s="21">
        <f>SUM(G14,G23,G28)</f>
        <v>22.983670378990077</v>
      </c>
      <c r="H30" s="21">
        <f>SUM(H14,H23,H28)</f>
        <v>0</v>
      </c>
      <c r="I30" s="21">
        <f>SUM(I14,I23,I28)</f>
        <v>0</v>
      </c>
      <c r="J30" s="21">
        <f>SUM(J14,J23,J28)</f>
        <v>22.983670378990077</v>
      </c>
      <c r="L30" s="22">
        <f>IF(B30&lt;&gt;0,G30/B30,"--")</f>
        <v>0.64487675706811676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0.64487675706811676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0</v>
      </c>
      <c r="C34" s="19">
        <v>1762.1108554296848</v>
      </c>
      <c r="D34" s="19">
        <v>0</v>
      </c>
      <c r="E34" s="19">
        <f>SUM(B34:D34)</f>
        <v>1762.1108554296848</v>
      </c>
      <c r="G34" s="51">
        <v>0</v>
      </c>
      <c r="H34" s="51">
        <v>175.65319661016363</v>
      </c>
      <c r="I34" s="51">
        <v>0</v>
      </c>
      <c r="J34" s="21">
        <f>SUM(G34:I34)</f>
        <v>175.65319661016363</v>
      </c>
      <c r="L34" s="22" t="str">
        <f t="shared" ref="L34:O37" si="10">IF(B34&lt;&gt;0,G34/B34,"--")</f>
        <v>--</v>
      </c>
      <c r="M34" s="22">
        <f t="shared" si="10"/>
        <v>9.9683397369078233E-2</v>
      </c>
      <c r="N34" s="22" t="str">
        <f t="shared" si="10"/>
        <v>--</v>
      </c>
      <c r="O34" s="23">
        <f t="shared" si="10"/>
        <v>9.9683397369078233E-2</v>
      </c>
      <c r="Q34">
        <v>0</v>
      </c>
      <c r="U34">
        <f>$U$8</f>
        <v>5</v>
      </c>
      <c r="V34">
        <f>$V$8</f>
        <v>27</v>
      </c>
      <c r="W34">
        <f>$W$8</f>
        <v>49</v>
      </c>
    </row>
    <row r="35" spans="1:23" ht="12.75" customHeight="1" x14ac:dyDescent="0.25">
      <c r="A35" s="27" t="s">
        <v>111</v>
      </c>
      <c r="B35" s="19">
        <v>0</v>
      </c>
      <c r="C35" s="19">
        <v>1762.1108554296848</v>
      </c>
      <c r="D35" s="19">
        <v>0</v>
      </c>
      <c r="E35" s="19">
        <f>SUM(B35:D35)</f>
        <v>1762.1108554296848</v>
      </c>
      <c r="G35" s="51">
        <v>0</v>
      </c>
      <c r="H35" s="51">
        <v>931.94347107063413</v>
      </c>
      <c r="I35" s="51">
        <v>0</v>
      </c>
      <c r="J35" s="21">
        <f>SUM(G35:I35)</f>
        <v>931.94347107063413</v>
      </c>
      <c r="L35" s="22" t="str">
        <f t="shared" si="10"/>
        <v>--</v>
      </c>
      <c r="M35" s="22">
        <f t="shared" si="10"/>
        <v>0.52887902494839512</v>
      </c>
      <c r="N35" s="22" t="str">
        <f t="shared" si="10"/>
        <v>--</v>
      </c>
      <c r="O35" s="23">
        <f t="shared" si="10"/>
        <v>0.52887902494839512</v>
      </c>
      <c r="Q35">
        <v>3</v>
      </c>
      <c r="U35">
        <f>$U$8</f>
        <v>5</v>
      </c>
      <c r="V35">
        <f>$V$8</f>
        <v>27</v>
      </c>
      <c r="W35">
        <f>$W$8</f>
        <v>49</v>
      </c>
    </row>
    <row r="36" spans="1:23" ht="12.75" customHeight="1" x14ac:dyDescent="0.25">
      <c r="A36" s="18" t="s">
        <v>14</v>
      </c>
      <c r="B36" s="19">
        <v>0</v>
      </c>
      <c r="C36" s="19">
        <v>0.99410628067230344</v>
      </c>
      <c r="D36" s="19">
        <v>0</v>
      </c>
      <c r="E36" s="19">
        <f>SUM(B36:D36)</f>
        <v>0.99410628067230344</v>
      </c>
      <c r="G36" s="51">
        <v>0</v>
      </c>
      <c r="H36" s="51">
        <v>0.47359426516589986</v>
      </c>
      <c r="I36" s="51">
        <v>0</v>
      </c>
      <c r="J36" s="21">
        <f>SUM(G36:I36)</f>
        <v>0.47359426516589986</v>
      </c>
      <c r="L36" s="22" t="str">
        <f t="shared" si="10"/>
        <v>--</v>
      </c>
      <c r="M36" s="22">
        <f t="shared" si="10"/>
        <v>0.4764020451069006</v>
      </c>
      <c r="N36" s="22" t="str">
        <f t="shared" si="10"/>
        <v>--</v>
      </c>
      <c r="O36" s="23">
        <f t="shared" si="10"/>
        <v>0.4764020451069006</v>
      </c>
      <c r="Q36">
        <v>9</v>
      </c>
      <c r="U36">
        <f>$U$8</f>
        <v>5</v>
      </c>
      <c r="V36">
        <f>$V$8</f>
        <v>27</v>
      </c>
      <c r="W36">
        <f>$W$8</f>
        <v>49</v>
      </c>
    </row>
    <row r="37" spans="1:23" ht="12.75" customHeight="1" x14ac:dyDescent="0.25">
      <c r="A37" s="18" t="s">
        <v>17</v>
      </c>
      <c r="B37" s="19">
        <f>B34</f>
        <v>0</v>
      </c>
      <c r="C37" s="19">
        <f>C34</f>
        <v>1762.1108554296848</v>
      </c>
      <c r="D37" s="19">
        <f>D34</f>
        <v>0</v>
      </c>
      <c r="E37" s="19">
        <f>E34</f>
        <v>1762.1108554296848</v>
      </c>
      <c r="G37" s="21">
        <f>SUM(G34:G36)</f>
        <v>0</v>
      </c>
      <c r="H37" s="21">
        <f>SUM(H34:H36)</f>
        <v>1108.0702619459637</v>
      </c>
      <c r="I37" s="21">
        <f>SUM(I34:I36)</f>
        <v>0</v>
      </c>
      <c r="J37" s="21">
        <f>SUM(J34:J36)</f>
        <v>1108.0702619459637</v>
      </c>
      <c r="L37" s="22" t="str">
        <f t="shared" si="10"/>
        <v>--</v>
      </c>
      <c r="M37" s="22">
        <f t="shared" si="10"/>
        <v>0.62883118762455192</v>
      </c>
      <c r="N37" s="22" t="str">
        <f t="shared" si="10"/>
        <v>--</v>
      </c>
      <c r="O37" s="23">
        <f t="shared" si="10"/>
        <v>0.62883118762455192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105.7153395215321</v>
      </c>
      <c r="D40" s="19">
        <v>0</v>
      </c>
      <c r="E40" s="19">
        <f>SUM(B40:D40)</f>
        <v>105.7153395215321</v>
      </c>
      <c r="G40" s="51">
        <v>0</v>
      </c>
      <c r="H40" s="51">
        <v>7.7511500631074641</v>
      </c>
      <c r="I40" s="51">
        <v>0</v>
      </c>
      <c r="J40" s="21">
        <f>SUM(G40:I40)</f>
        <v>7.7511500631074641</v>
      </c>
      <c r="L40" s="22" t="str">
        <f t="shared" ref="L40:O43" si="11">IF(B40&lt;&gt;0,G40/B40,"--")</f>
        <v>--</v>
      </c>
      <c r="M40" s="22">
        <f t="shared" si="11"/>
        <v>7.3320958890064486E-2</v>
      </c>
      <c r="N40" s="22" t="str">
        <f t="shared" si="11"/>
        <v>--</v>
      </c>
      <c r="O40" s="23">
        <f t="shared" si="11"/>
        <v>7.3320958890064486E-2</v>
      </c>
      <c r="Q40">
        <v>1</v>
      </c>
      <c r="R40">
        <v>2</v>
      </c>
      <c r="U40">
        <f>$U$8</f>
        <v>5</v>
      </c>
      <c r="V40">
        <f>$V$8</f>
        <v>27</v>
      </c>
      <c r="W40">
        <f>$W$8</f>
        <v>49</v>
      </c>
    </row>
    <row r="41" spans="1:23" ht="12.75" customHeight="1" x14ac:dyDescent="0.25">
      <c r="A41" s="27" t="s">
        <v>97</v>
      </c>
      <c r="B41" s="19">
        <v>0</v>
      </c>
      <c r="C41" s="19">
        <v>105.71533952153207</v>
      </c>
      <c r="D41" s="19">
        <v>0</v>
      </c>
      <c r="E41" s="19">
        <f>SUM(B41:D41)</f>
        <v>105.71533952153207</v>
      </c>
      <c r="G41" s="51">
        <v>0</v>
      </c>
      <c r="H41" s="51">
        <v>32.838976180329361</v>
      </c>
      <c r="I41" s="51">
        <v>0</v>
      </c>
      <c r="J41" s="21">
        <f>SUM(G41:I41)</f>
        <v>32.838976180329361</v>
      </c>
      <c r="L41" s="22" t="str">
        <f t="shared" si="11"/>
        <v>--</v>
      </c>
      <c r="M41" s="22">
        <f t="shared" si="11"/>
        <v>0.31063586731082415</v>
      </c>
      <c r="N41" s="22" t="str">
        <f t="shared" si="11"/>
        <v>--</v>
      </c>
      <c r="O41" s="23">
        <f t="shared" si="11"/>
        <v>0.31063586731082415</v>
      </c>
      <c r="Q41">
        <v>5</v>
      </c>
      <c r="R41">
        <v>7</v>
      </c>
      <c r="U41">
        <f>$U$8</f>
        <v>5</v>
      </c>
      <c r="V41">
        <f>$V$8</f>
        <v>27</v>
      </c>
      <c r="W41">
        <f>$W$8</f>
        <v>49</v>
      </c>
    </row>
    <row r="42" spans="1:23" ht="12.75" customHeight="1" x14ac:dyDescent="0.25">
      <c r="A42" s="18" t="s">
        <v>16</v>
      </c>
      <c r="B42" s="19">
        <v>0</v>
      </c>
      <c r="C42" s="19">
        <v>104.59569804720516</v>
      </c>
      <c r="D42" s="19">
        <v>0</v>
      </c>
      <c r="E42" s="19">
        <f>SUM(B42:D42)</f>
        <v>104.59569804720516</v>
      </c>
      <c r="G42" s="51">
        <v>0</v>
      </c>
      <c r="H42" s="51">
        <v>43.406523787009895</v>
      </c>
      <c r="I42" s="51">
        <v>0</v>
      </c>
      <c r="J42" s="21">
        <f>SUM(G42:I42)</f>
        <v>43.406523787009895</v>
      </c>
      <c r="L42" s="22" t="str">
        <f t="shared" si="11"/>
        <v>--</v>
      </c>
      <c r="M42" s="22">
        <f t="shared" si="11"/>
        <v>0.41499339454114131</v>
      </c>
      <c r="N42" s="22" t="str">
        <f t="shared" si="11"/>
        <v>--</v>
      </c>
      <c r="O42" s="23">
        <f t="shared" si="11"/>
        <v>0.41499339454114131</v>
      </c>
      <c r="Q42">
        <v>10</v>
      </c>
      <c r="U42">
        <f>$U$8</f>
        <v>5</v>
      </c>
      <c r="V42">
        <f>$V$8</f>
        <v>27</v>
      </c>
      <c r="W42">
        <f>$W$8</f>
        <v>49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105.7153395215321</v>
      </c>
      <c r="D43" s="19">
        <f>D40</f>
        <v>0</v>
      </c>
      <c r="E43" s="19">
        <f>E40</f>
        <v>105.7153395215321</v>
      </c>
      <c r="G43" s="21">
        <f>SUM(G40:G42)</f>
        <v>0</v>
      </c>
      <c r="H43" s="21">
        <f>SUM(H40:H42)</f>
        <v>83.996650030446716</v>
      </c>
      <c r="I43" s="21">
        <f>SUM(I40:I42)</f>
        <v>0</v>
      </c>
      <c r="J43" s="21">
        <f>SUM(J40:J42)</f>
        <v>83.996650030446716</v>
      </c>
      <c r="L43" s="22" t="str">
        <f t="shared" si="11"/>
        <v>--</v>
      </c>
      <c r="M43" s="22">
        <f t="shared" si="11"/>
        <v>0.79455498521421553</v>
      </c>
      <c r="N43" s="22" t="str">
        <f t="shared" si="11"/>
        <v>--</v>
      </c>
      <c r="O43" s="23">
        <f t="shared" si="11"/>
        <v>0.79455498521421553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0</v>
      </c>
      <c r="C46" s="64">
        <f>C37+C43</f>
        <v>1867.8261949512168</v>
      </c>
      <c r="D46" s="64">
        <f>D37+D43</f>
        <v>0</v>
      </c>
      <c r="E46" s="19">
        <f>SUM(B46:D46)</f>
        <v>1867.8261949512168</v>
      </c>
      <c r="G46" s="51">
        <v>0</v>
      </c>
      <c r="H46" s="51">
        <v>2321.174029595501</v>
      </c>
      <c r="I46" s="51">
        <v>0</v>
      </c>
      <c r="J46" s="21">
        <f>SUM(G46:I46)</f>
        <v>2321.174029595501</v>
      </c>
      <c r="L46" s="22" t="str">
        <f t="shared" ref="L46:O48" si="12">IF(B46&lt;&gt;0,G46/B46,"--")</f>
        <v>--</v>
      </c>
      <c r="M46" s="22">
        <f t="shared" si="12"/>
        <v>1.2427141432482824</v>
      </c>
      <c r="N46" s="22" t="str">
        <f t="shared" si="12"/>
        <v>--</v>
      </c>
      <c r="O46" s="23">
        <f t="shared" si="12"/>
        <v>1.2427141432482824</v>
      </c>
      <c r="Q46">
        <v>11</v>
      </c>
      <c r="U46">
        <f>$U$8</f>
        <v>5</v>
      </c>
      <c r="V46">
        <f>$V$8</f>
        <v>27</v>
      </c>
      <c r="W46">
        <f>$W$8</f>
        <v>49</v>
      </c>
    </row>
    <row r="47" spans="1:23" ht="12.75" customHeight="1" x14ac:dyDescent="0.25">
      <c r="A47" s="27" t="s">
        <v>30</v>
      </c>
      <c r="B47" s="19">
        <v>0</v>
      </c>
      <c r="C47" s="19">
        <v>105.58980432787746</v>
      </c>
      <c r="D47" s="19">
        <v>0</v>
      </c>
      <c r="E47" s="19">
        <f>SUM(B47:D47)</f>
        <v>105.58980432787746</v>
      </c>
      <c r="G47" s="51">
        <v>0</v>
      </c>
      <c r="H47" s="51">
        <v>420.75526453294674</v>
      </c>
      <c r="I47" s="51">
        <v>0</v>
      </c>
      <c r="J47" s="21">
        <f>SUM(G47:I47)</f>
        <v>420.75526453294674</v>
      </c>
      <c r="L47" s="22" t="str">
        <f t="shared" si="12"/>
        <v>--</v>
      </c>
      <c r="M47" s="22">
        <f t="shared" si="12"/>
        <v>3.9848095866000235</v>
      </c>
      <c r="N47" s="22" t="str">
        <f t="shared" si="12"/>
        <v>--</v>
      </c>
      <c r="O47" s="23">
        <f t="shared" si="12"/>
        <v>3.9848095866000235</v>
      </c>
      <c r="Q47">
        <v>12</v>
      </c>
      <c r="U47">
        <f>$U$8</f>
        <v>5</v>
      </c>
      <c r="V47">
        <f>$V$8</f>
        <v>27</v>
      </c>
      <c r="W47">
        <f>$W$8</f>
        <v>49</v>
      </c>
    </row>
    <row r="48" spans="1:23" ht="12.75" customHeight="1" x14ac:dyDescent="0.25">
      <c r="A48" s="18" t="s">
        <v>17</v>
      </c>
      <c r="B48" s="19">
        <f>B46</f>
        <v>0</v>
      </c>
      <c r="C48" s="19">
        <f>C46</f>
        <v>1867.8261949512168</v>
      </c>
      <c r="D48" s="19">
        <f>D46</f>
        <v>0</v>
      </c>
      <c r="E48" s="19">
        <f>E46</f>
        <v>1867.8261949512168</v>
      </c>
      <c r="G48" s="21">
        <f>SUM(G46:G47)</f>
        <v>0</v>
      </c>
      <c r="H48" s="21">
        <f>SUM(H46:H47)</f>
        <v>2741.9292941284475</v>
      </c>
      <c r="I48" s="21">
        <f>SUM(I46:I47)</f>
        <v>0</v>
      </c>
      <c r="J48" s="21">
        <f>SUM(J46:J47)</f>
        <v>2741.9292941284475</v>
      </c>
      <c r="L48" s="22" t="str">
        <f t="shared" si="12"/>
        <v>--</v>
      </c>
      <c r="M48" s="22">
        <f t="shared" si="12"/>
        <v>1.467978820267086</v>
      </c>
      <c r="N48" s="22" t="str">
        <f t="shared" si="12"/>
        <v>--</v>
      </c>
      <c r="O48" s="23">
        <f t="shared" si="12"/>
        <v>1.467978820267086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0</v>
      </c>
      <c r="C50" s="28">
        <f>C48</f>
        <v>1867.8261949512168</v>
      </c>
      <c r="D50" s="28">
        <f>D48</f>
        <v>0</v>
      </c>
      <c r="E50" s="28">
        <f>E48</f>
        <v>1867.8261949512168</v>
      </c>
      <c r="F50" s="29"/>
      <c r="G50" s="30">
        <f>SUM(G37,G43,G48)</f>
        <v>0</v>
      </c>
      <c r="H50" s="30">
        <f>SUM(H37,H43,H48)</f>
        <v>3933.9962061048582</v>
      </c>
      <c r="I50" s="30">
        <f>SUM(I37,I43,I48)</f>
        <v>0</v>
      </c>
      <c r="J50" s="30">
        <f>SUM(J37,J43,J48)</f>
        <v>3933.9962061048582</v>
      </c>
      <c r="K50" s="29"/>
      <c r="L50" s="31" t="str">
        <f t="shared" ref="L50:O51" si="13">IF(B50&lt;&gt;0,G50/B50,"--")</f>
        <v>--</v>
      </c>
      <c r="M50" s="31">
        <f t="shared" si="13"/>
        <v>2.1061896533727564</v>
      </c>
      <c r="N50" s="31" t="str">
        <f t="shared" si="13"/>
        <v>--</v>
      </c>
      <c r="O50" s="32">
        <f t="shared" si="13"/>
        <v>2.1061896533727564</v>
      </c>
    </row>
    <row r="51" spans="1:23" ht="12.75" customHeight="1" thickBot="1" x14ac:dyDescent="0.35">
      <c r="A51" s="33" t="s">
        <v>17</v>
      </c>
      <c r="B51" s="37">
        <f>SUM(B30,B50)</f>
        <v>35.640407453175378</v>
      </c>
      <c r="C51" s="37">
        <f>SUM(C30,C50)</f>
        <v>1867.8261949512168</v>
      </c>
      <c r="D51" s="37">
        <f>SUM(D30,D50)</f>
        <v>0</v>
      </c>
      <c r="E51" s="37">
        <f>SUM(E30,E50)</f>
        <v>1903.4666024043922</v>
      </c>
      <c r="F51" s="84"/>
      <c r="G51" s="39">
        <f>SUM(G30,G50)</f>
        <v>22.983670378990077</v>
      </c>
      <c r="H51" s="39">
        <f>SUM(H30,H50)</f>
        <v>3933.9962061048582</v>
      </c>
      <c r="I51" s="39">
        <f>SUM(I30,I50)</f>
        <v>0</v>
      </c>
      <c r="J51" s="39">
        <f>SUM(J30,J50)</f>
        <v>3956.9798764838483</v>
      </c>
      <c r="K51" s="84"/>
      <c r="L51" s="40">
        <f t="shared" si="13"/>
        <v>0.64487675706811676</v>
      </c>
      <c r="M51" s="40">
        <f t="shared" si="13"/>
        <v>2.1061896533727564</v>
      </c>
      <c r="N51" s="40" t="str">
        <f t="shared" si="13"/>
        <v>--</v>
      </c>
      <c r="O51" s="41">
        <f t="shared" si="13"/>
        <v>2.0788281084026008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5</v>
      </c>
      <c r="V55">
        <f>$V$8</f>
        <v>27</v>
      </c>
      <c r="W55">
        <f>$W$8</f>
        <v>49</v>
      </c>
    </row>
    <row r="56" spans="1:23" x14ac:dyDescent="0.25">
      <c r="A56" s="18" t="s">
        <v>220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5</v>
      </c>
      <c r="V56">
        <f>$V$8</f>
        <v>27</v>
      </c>
      <c r="W56">
        <f>$W$8</f>
        <v>49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1.1196414743269136</v>
      </c>
      <c r="D59" s="19">
        <v>0</v>
      </c>
      <c r="E59" s="19">
        <f>SUM(B59:D59)</f>
        <v>1.1196414743269136</v>
      </c>
      <c r="G59" s="51">
        <v>0</v>
      </c>
      <c r="H59" s="51">
        <v>0.94396911634576197</v>
      </c>
      <c r="I59" s="51">
        <v>0</v>
      </c>
      <c r="J59" s="21">
        <f>SUM(G59:I59)</f>
        <v>0.94396911634576197</v>
      </c>
      <c r="L59" s="22" t="str">
        <f t="shared" ref="L59:O62" si="15">IF(B59&lt;&gt;0,G59/B59,"--")</f>
        <v>--</v>
      </c>
      <c r="M59" s="22">
        <f t="shared" si="15"/>
        <v>0.84309945459392766</v>
      </c>
      <c r="N59" s="22" t="str">
        <f t="shared" si="15"/>
        <v>--</v>
      </c>
      <c r="O59" s="23">
        <f t="shared" si="15"/>
        <v>0.84309945459392766</v>
      </c>
      <c r="Q59">
        <v>135</v>
      </c>
      <c r="U59">
        <f>$U$8</f>
        <v>5</v>
      </c>
      <c r="V59">
        <f>$V$8</f>
        <v>27</v>
      </c>
      <c r="W59">
        <f>$W$8</f>
        <v>49</v>
      </c>
    </row>
    <row r="60" spans="1:23" x14ac:dyDescent="0.25">
      <c r="A60" s="18" t="s">
        <v>220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5</v>
      </c>
      <c r="V60">
        <f>$V$8</f>
        <v>27</v>
      </c>
      <c r="W60">
        <f>$W$8</f>
        <v>49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1.1196414743269136</v>
      </c>
      <c r="D61" s="28">
        <f>SUM(D59:D60)</f>
        <v>0</v>
      </c>
      <c r="E61" s="28">
        <f>SUM(E59:E60)</f>
        <v>1.1196414743269136</v>
      </c>
      <c r="F61" s="29"/>
      <c r="G61" s="69">
        <f>SUM(G59:G60)</f>
        <v>0</v>
      </c>
      <c r="H61" s="69">
        <f>SUM(H59:H60)</f>
        <v>0.94396911634576197</v>
      </c>
      <c r="I61" s="69">
        <f>SUM(I59:I60)</f>
        <v>0</v>
      </c>
      <c r="J61" s="30">
        <f>SUM(J59:J60)</f>
        <v>0.94396911634576197</v>
      </c>
      <c r="K61" s="29"/>
      <c r="L61" s="31" t="str">
        <f t="shared" si="15"/>
        <v>--</v>
      </c>
      <c r="M61" s="31">
        <f t="shared" si="15"/>
        <v>0.84309945459392766</v>
      </c>
      <c r="N61" s="31" t="str">
        <f t="shared" si="15"/>
        <v>--</v>
      </c>
      <c r="O61" s="32">
        <f t="shared" si="15"/>
        <v>0.84309945459392766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1.1196414743269136</v>
      </c>
      <c r="D62" s="37">
        <f>SUM(D57,D61)</f>
        <v>0</v>
      </c>
      <c r="E62" s="37">
        <f>SUM(E57,E61)</f>
        <v>1.1196414743269136</v>
      </c>
      <c r="F62" s="84"/>
      <c r="G62" s="39">
        <f>SUM(G57,G61)</f>
        <v>0</v>
      </c>
      <c r="H62" s="39">
        <f>SUM(H57,H61)</f>
        <v>0.94396911634576197</v>
      </c>
      <c r="I62" s="39">
        <f>SUM(I57,I61)</f>
        <v>0</v>
      </c>
      <c r="J62" s="39">
        <f>SUM(J57,J61)</f>
        <v>0.94396911634576197</v>
      </c>
      <c r="K62" s="84"/>
      <c r="L62" s="40" t="str">
        <f t="shared" si="15"/>
        <v>--</v>
      </c>
      <c r="M62" s="40">
        <f t="shared" si="15"/>
        <v>0.84309945459392766</v>
      </c>
      <c r="N62" s="40" t="str">
        <f t="shared" si="15"/>
        <v>--</v>
      </c>
      <c r="O62" s="41">
        <f t="shared" si="15"/>
        <v>0.84309945459392766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35.640407453175378</v>
      </c>
      <c r="C64" s="19">
        <f>C51</f>
        <v>1867.8261949512168</v>
      </c>
      <c r="D64" s="19">
        <f>D51</f>
        <v>0</v>
      </c>
      <c r="E64" s="19">
        <f>E51</f>
        <v>1903.4666024043922</v>
      </c>
      <c r="G64" s="21">
        <f>SUM(G51,G62)</f>
        <v>22.983670378990077</v>
      </c>
      <c r="H64" s="21">
        <f>SUM(H51,H62)</f>
        <v>3934.9401752212038</v>
      </c>
      <c r="I64" s="21">
        <f>SUM(I51,I62)</f>
        <v>0</v>
      </c>
      <c r="J64" s="21">
        <f>SUM(J51,J62)</f>
        <v>3957.923845600194</v>
      </c>
      <c r="L64" s="22">
        <f>IF(B64&lt;&gt;0,G64/B64,"--")</f>
        <v>0.64487675706811676</v>
      </c>
      <c r="M64" s="22">
        <f>IF(C64&lt;&gt;0,H64/C64,"--")</f>
        <v>2.1066950371814306</v>
      </c>
      <c r="N64" s="22" t="str">
        <f>IF(D64&lt;&gt;0,I64/D64,"--")</f>
        <v>--</v>
      </c>
      <c r="O64" s="22">
        <f>IF(E64&lt;&gt;0,J64/E64,"--")</f>
        <v>2.0793240294317132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1.1102230246251565E-16</v>
      </c>
      <c r="M66" s="70">
        <v>0</v>
      </c>
      <c r="N66" s="70">
        <v>0</v>
      </c>
      <c r="O66" s="71"/>
      <c r="Q66">
        <v>157</v>
      </c>
      <c r="U66">
        <f>$U$8</f>
        <v>5</v>
      </c>
      <c r="V66">
        <f>$V$8</f>
        <v>27</v>
      </c>
      <c r="W66">
        <f>$W$8</f>
        <v>49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5</v>
      </c>
      <c r="V67">
        <f>$V$8</f>
        <v>27</v>
      </c>
      <c r="W67">
        <f>$W$8</f>
        <v>49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1.1102230246251565E-16</v>
      </c>
      <c r="M68" s="70">
        <v>0</v>
      </c>
      <c r="N68" s="70">
        <v>0</v>
      </c>
      <c r="Q68">
        <v>84</v>
      </c>
      <c r="R68">
        <v>19</v>
      </c>
      <c r="U68">
        <f>$U$8</f>
        <v>5</v>
      </c>
      <c r="V68">
        <f>$V$8</f>
        <v>27</v>
      </c>
      <c r="W68">
        <f>$W$8</f>
        <v>49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4.20 - Cost of Wasted UAA Mail -- Periodicals, Automation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20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10.420549152570167</v>
      </c>
      <c r="C8" s="19">
        <v>0</v>
      </c>
      <c r="D8" s="19">
        <v>0</v>
      </c>
      <c r="E8" s="19">
        <f t="shared" ref="E8:E13" si="0">SUM(B8:D8)</f>
        <v>10.420549152570167</v>
      </c>
      <c r="G8" s="51">
        <v>0.49193561330119828</v>
      </c>
      <c r="H8" s="51">
        <v>0</v>
      </c>
      <c r="I8" s="51">
        <v>0</v>
      </c>
      <c r="J8" s="51">
        <f t="shared" ref="J8:J13" si="1">SUM(G8:I8)</f>
        <v>0.49193561330119828</v>
      </c>
      <c r="L8" s="22">
        <f t="shared" ref="L8:O14" si="2">IF(B8&lt;&gt;0,G8/B8,"--")</f>
        <v>4.7208223491740378E-2</v>
      </c>
      <c r="M8" s="22" t="str">
        <f t="shared" si="2"/>
        <v>--</v>
      </c>
      <c r="N8" s="22" t="str">
        <f t="shared" si="2"/>
        <v>--</v>
      </c>
      <c r="O8" s="23">
        <f t="shared" si="2"/>
        <v>4.7208223491740378E-2</v>
      </c>
      <c r="Q8">
        <v>32</v>
      </c>
      <c r="U8" s="24">
        <f>VLOOKUP($Y$6,WMap,3,FALSE)</f>
        <v>5</v>
      </c>
      <c r="V8" s="25">
        <f>VLOOKUP($Y$6,WMap,4,FALSE)</f>
        <v>27</v>
      </c>
      <c r="W8" s="26">
        <f>VLOOKUP($Y$6,WMap,5,FALSE)</f>
        <v>49</v>
      </c>
    </row>
    <row r="9" spans="1:25" ht="12.75" customHeight="1" x14ac:dyDescent="0.25">
      <c r="A9" s="27" t="s">
        <v>24</v>
      </c>
      <c r="B9" s="19">
        <v>10.420549152570167</v>
      </c>
      <c r="C9" s="19">
        <v>0</v>
      </c>
      <c r="D9" s="19">
        <v>0</v>
      </c>
      <c r="E9" s="19">
        <f t="shared" si="0"/>
        <v>10.420549152570167</v>
      </c>
      <c r="G9" s="51">
        <v>7.9898768263007403E-2</v>
      </c>
      <c r="H9" s="51">
        <v>0</v>
      </c>
      <c r="I9" s="51">
        <v>0</v>
      </c>
      <c r="J9" s="51">
        <f t="shared" si="1"/>
        <v>7.9898768263007403E-2</v>
      </c>
      <c r="L9" s="22">
        <f t="shared" si="2"/>
        <v>7.6674239613658789E-3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7.6674239613658789E-3</v>
      </c>
      <c r="Q9">
        <v>33</v>
      </c>
      <c r="U9">
        <f>$U$8</f>
        <v>5</v>
      </c>
      <c r="V9">
        <f>$V$8</f>
        <v>27</v>
      </c>
      <c r="W9">
        <f>$W$8</f>
        <v>49</v>
      </c>
    </row>
    <row r="10" spans="1:25" ht="12.75" customHeight="1" x14ac:dyDescent="0.25">
      <c r="A10" s="18" t="s">
        <v>25</v>
      </c>
      <c r="B10" s="19">
        <v>208.41098305140315</v>
      </c>
      <c r="C10" s="19">
        <v>0</v>
      </c>
      <c r="D10" s="19">
        <v>0</v>
      </c>
      <c r="E10" s="19">
        <f t="shared" si="0"/>
        <v>208.41098305140315</v>
      </c>
      <c r="G10" s="51">
        <v>13.527238075675841</v>
      </c>
      <c r="H10" s="51">
        <v>0</v>
      </c>
      <c r="I10" s="51">
        <v>0</v>
      </c>
      <c r="J10" s="51">
        <f t="shared" si="1"/>
        <v>13.527238075675841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34</v>
      </c>
      <c r="S10">
        <v>10</v>
      </c>
      <c r="U10">
        <f>$U$8</f>
        <v>5</v>
      </c>
      <c r="V10">
        <f>$V$8</f>
        <v>27</v>
      </c>
      <c r="W10">
        <f>$W$8</f>
        <v>49</v>
      </c>
    </row>
    <row r="11" spans="1:25" ht="12.75" customHeight="1" x14ac:dyDescent="0.25">
      <c r="A11" s="18" t="s">
        <v>26</v>
      </c>
      <c r="B11" s="19">
        <v>77.980854260273048</v>
      </c>
      <c r="C11" s="19">
        <v>0</v>
      </c>
      <c r="D11" s="19">
        <v>0</v>
      </c>
      <c r="E11" s="19">
        <f t="shared" si="0"/>
        <v>77.980854260273048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35</v>
      </c>
      <c r="S11">
        <v>10</v>
      </c>
      <c r="U11">
        <f>$U$8</f>
        <v>5</v>
      </c>
      <c r="V11">
        <f>$V$8</f>
        <v>27</v>
      </c>
      <c r="W11">
        <f>$W$8</f>
        <v>49</v>
      </c>
    </row>
    <row r="12" spans="1:25" ht="12.75" customHeight="1" x14ac:dyDescent="0.25">
      <c r="A12" s="27" t="s">
        <v>92</v>
      </c>
      <c r="B12" s="19">
        <v>121.20395866507317</v>
      </c>
      <c r="C12" s="19">
        <v>0</v>
      </c>
      <c r="D12" s="19">
        <v>0</v>
      </c>
      <c r="E12" s="19">
        <f t="shared" si="0"/>
        <v>121.20395866507317</v>
      </c>
      <c r="G12" s="51">
        <v>11.718681242255279</v>
      </c>
      <c r="H12" s="51">
        <v>0</v>
      </c>
      <c r="I12" s="51">
        <v>0</v>
      </c>
      <c r="J12" s="51">
        <f t="shared" si="1"/>
        <v>11.718681242255279</v>
      </c>
      <c r="L12" s="22">
        <f t="shared" si="2"/>
        <v>9.6685631156964852E-2</v>
      </c>
      <c r="M12" s="22" t="str">
        <f t="shared" si="2"/>
        <v>--</v>
      </c>
      <c r="N12" s="22" t="str">
        <f t="shared" si="2"/>
        <v>--</v>
      </c>
      <c r="O12" s="23">
        <f t="shared" si="2"/>
        <v>9.6685631156964852E-2</v>
      </c>
      <c r="Q12">
        <v>36</v>
      </c>
      <c r="R12">
        <v>37</v>
      </c>
      <c r="S12">
        <v>10</v>
      </c>
      <c r="U12">
        <f>$U$8</f>
        <v>5</v>
      </c>
      <c r="V12">
        <f>$V$8</f>
        <v>27</v>
      </c>
      <c r="W12">
        <f>$W$8</f>
        <v>49</v>
      </c>
    </row>
    <row r="13" spans="1:25" ht="12.75" customHeight="1" x14ac:dyDescent="0.25">
      <c r="A13" s="27" t="s">
        <v>104</v>
      </c>
      <c r="B13" s="19">
        <v>9.2261701260569371</v>
      </c>
      <c r="C13" s="19">
        <v>0</v>
      </c>
      <c r="D13" s="19">
        <v>0</v>
      </c>
      <c r="E13" s="19">
        <f t="shared" si="0"/>
        <v>9.2261701260569371</v>
      </c>
      <c r="G13" s="51">
        <v>2.8941628701668929</v>
      </c>
      <c r="H13" s="51">
        <v>0</v>
      </c>
      <c r="I13" s="51">
        <v>0</v>
      </c>
      <c r="J13" s="51">
        <f t="shared" si="1"/>
        <v>2.8941628701668929</v>
      </c>
      <c r="L13" s="22">
        <f t="shared" si="2"/>
        <v>0.3136906029938768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0.3136906029938768</v>
      </c>
      <c r="Q13">
        <v>39</v>
      </c>
      <c r="S13">
        <v>10</v>
      </c>
      <c r="U13">
        <f>$U$8</f>
        <v>5</v>
      </c>
      <c r="V13">
        <f>$V$8</f>
        <v>27</v>
      </c>
      <c r="W13">
        <f>$W$8</f>
        <v>49</v>
      </c>
    </row>
    <row r="14" spans="1:25" ht="12.75" customHeight="1" x14ac:dyDescent="0.25">
      <c r="A14" s="18" t="s">
        <v>17</v>
      </c>
      <c r="B14" s="19">
        <f>B10</f>
        <v>208.41098305140315</v>
      </c>
      <c r="C14" s="19">
        <f>C10</f>
        <v>0</v>
      </c>
      <c r="D14" s="19">
        <f>D10</f>
        <v>0</v>
      </c>
      <c r="E14" s="19">
        <f>E10</f>
        <v>208.41098305140315</v>
      </c>
      <c r="G14" s="51">
        <f>SUM(G8:G13)</f>
        <v>28.711916569662222</v>
      </c>
      <c r="H14" s="51">
        <f>SUM(H8:H13)</f>
        <v>0</v>
      </c>
      <c r="I14" s="51">
        <f>SUM(I8:I13)</f>
        <v>0</v>
      </c>
      <c r="J14" s="51">
        <f>SUM(J8:J13)</f>
        <v>28.711916569662222</v>
      </c>
      <c r="L14" s="22">
        <f t="shared" si="2"/>
        <v>0.13776585163259186</v>
      </c>
      <c r="M14" s="22" t="str">
        <f t="shared" si="2"/>
        <v>--</v>
      </c>
      <c r="N14" s="22" t="str">
        <f t="shared" si="2"/>
        <v>--</v>
      </c>
      <c r="O14" s="23">
        <f t="shared" si="2"/>
        <v>0.13776585163259186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5</v>
      </c>
      <c r="V17">
        <f>$V$8</f>
        <v>27</v>
      </c>
      <c r="W17">
        <f>$W$8</f>
        <v>49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5</v>
      </c>
      <c r="V18">
        <f>$V$8</f>
        <v>27</v>
      </c>
      <c r="W18">
        <f>$W$8</f>
        <v>49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5</v>
      </c>
      <c r="V19">
        <f>$V$8</f>
        <v>27</v>
      </c>
      <c r="W19">
        <f>$W$8</f>
        <v>49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5</v>
      </c>
      <c r="V20">
        <f>$V$8</f>
        <v>27</v>
      </c>
      <c r="W20">
        <f>$W$8</f>
        <v>49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5</v>
      </c>
      <c r="V24">
        <f t="shared" ref="V24:V29" si="8">$V$8</f>
        <v>27</v>
      </c>
      <c r="W24">
        <f t="shared" ref="W24:W29" si="9">$W$8</f>
        <v>49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5</v>
      </c>
      <c r="V25">
        <f t="shared" si="8"/>
        <v>27</v>
      </c>
      <c r="W25">
        <f t="shared" si="9"/>
        <v>49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5</v>
      </c>
      <c r="V26">
        <f t="shared" si="8"/>
        <v>27</v>
      </c>
      <c r="W26">
        <f t="shared" si="9"/>
        <v>49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5</v>
      </c>
      <c r="V27">
        <f t="shared" si="8"/>
        <v>27</v>
      </c>
      <c r="W27">
        <f t="shared" si="9"/>
        <v>49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5</v>
      </c>
      <c r="V28">
        <f t="shared" si="8"/>
        <v>27</v>
      </c>
      <c r="W28">
        <f t="shared" si="9"/>
        <v>49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5</v>
      </c>
      <c r="V29">
        <f t="shared" si="8"/>
        <v>27</v>
      </c>
      <c r="W29">
        <f t="shared" si="9"/>
        <v>49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208.41098305140315</v>
      </c>
      <c r="C32" s="19">
        <f>SUM(C14,C21,C30)</f>
        <v>0</v>
      </c>
      <c r="D32" s="19">
        <f>SUM(D14,D21,D30)</f>
        <v>0</v>
      </c>
      <c r="E32" s="19">
        <f>SUM(E14,E21,E30)</f>
        <v>208.41098305140315</v>
      </c>
      <c r="G32" s="51">
        <f>SUM(G14,G21,G30)</f>
        <v>28.711916569662222</v>
      </c>
      <c r="H32" s="51">
        <f>SUM(H14,H21,H30)</f>
        <v>0</v>
      </c>
      <c r="I32" s="51">
        <f>SUM(I14,I21,I30)</f>
        <v>0</v>
      </c>
      <c r="J32" s="51">
        <f>SUM(J14,J21,J30)</f>
        <v>28.711916569662222</v>
      </c>
      <c r="L32" s="22">
        <f>IF(B32&lt;&gt;0,G32/B32,"--")</f>
        <v>0.13776585163259186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0.13776585163259186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5</v>
      </c>
      <c r="V36">
        <f>$V$8</f>
        <v>27</v>
      </c>
      <c r="W36">
        <f>$W$8</f>
        <v>49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5</v>
      </c>
      <c r="V37">
        <f>$V$8</f>
        <v>27</v>
      </c>
      <c r="W37">
        <f>$W$8</f>
        <v>49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29370.516086023177</v>
      </c>
      <c r="D41" s="19">
        <v>17.368970728714565</v>
      </c>
      <c r="E41" s="19">
        <f>SUM(B41:D41)</f>
        <v>29387.885056751893</v>
      </c>
      <c r="G41" s="51">
        <v>0</v>
      </c>
      <c r="H41" s="51">
        <v>3217.1923929647683</v>
      </c>
      <c r="I41" s="51">
        <v>10.613003349349761</v>
      </c>
      <c r="J41" s="51">
        <f>SUM(G41:I41)</f>
        <v>3227.8053963141178</v>
      </c>
      <c r="L41" s="22" t="str">
        <f t="shared" ref="L41:O43" si="11">IF(B41&lt;&gt;0,G41/B41,"--")</f>
        <v>--</v>
      </c>
      <c r="M41" s="22">
        <f t="shared" si="11"/>
        <v>0.10953816349504883</v>
      </c>
      <c r="N41" s="22">
        <f t="shared" si="11"/>
        <v>0.61103237003009236</v>
      </c>
      <c r="O41" s="23">
        <f t="shared" si="11"/>
        <v>0.10983455903957698</v>
      </c>
      <c r="Q41">
        <v>1</v>
      </c>
      <c r="R41">
        <v>2</v>
      </c>
      <c r="U41">
        <f>$U$8</f>
        <v>5</v>
      </c>
      <c r="V41">
        <f>$V$8</f>
        <v>27</v>
      </c>
      <c r="W41">
        <f>$W$8</f>
        <v>49</v>
      </c>
    </row>
    <row r="42" spans="1:23" ht="12.75" customHeight="1" x14ac:dyDescent="0.25">
      <c r="A42" s="27" t="s">
        <v>97</v>
      </c>
      <c r="B42" s="19">
        <v>0</v>
      </c>
      <c r="C42" s="19">
        <v>29370.51608602317</v>
      </c>
      <c r="D42" s="19">
        <v>17.368970728714565</v>
      </c>
      <c r="E42" s="19">
        <f>SUM(B42:D42)</f>
        <v>29387.885056751886</v>
      </c>
      <c r="G42" s="51">
        <v>0</v>
      </c>
      <c r="H42" s="51">
        <v>4943.6008457645594</v>
      </c>
      <c r="I42" s="51">
        <v>5.4484829012734659</v>
      </c>
      <c r="J42" s="51">
        <f>SUM(G42:I42)</f>
        <v>4949.0493286658329</v>
      </c>
      <c r="L42" s="22" t="str">
        <f t="shared" si="11"/>
        <v>--</v>
      </c>
      <c r="M42" s="22">
        <f t="shared" si="11"/>
        <v>0.16831848753645559</v>
      </c>
      <c r="N42" s="22">
        <f t="shared" si="11"/>
        <v>0.31369060299387669</v>
      </c>
      <c r="O42" s="23">
        <f t="shared" si="11"/>
        <v>0.16840440607102436</v>
      </c>
      <c r="Q42">
        <v>5</v>
      </c>
      <c r="R42">
        <v>7</v>
      </c>
      <c r="U42">
        <f>$U$8</f>
        <v>5</v>
      </c>
      <c r="V42">
        <f>$V$8</f>
        <v>27</v>
      </c>
      <c r="W42">
        <f>$W$8</f>
        <v>49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29370.516086023177</v>
      </c>
      <c r="D43" s="19">
        <f>D41</f>
        <v>17.368970728714565</v>
      </c>
      <c r="E43" s="19">
        <f>E41</f>
        <v>29387.885056751893</v>
      </c>
      <c r="G43" s="51">
        <f>SUM(G41:G42)</f>
        <v>0</v>
      </c>
      <c r="H43" s="51">
        <f>SUM(H41:H42)</f>
        <v>8160.7932387293276</v>
      </c>
      <c r="I43" s="51">
        <f>SUM(I41:I42)</f>
        <v>16.061486250623226</v>
      </c>
      <c r="J43" s="51">
        <f>SUM(J41:J42)</f>
        <v>8176.8547249799503</v>
      </c>
      <c r="L43" s="22" t="str">
        <f t="shared" si="11"/>
        <v>--</v>
      </c>
      <c r="M43" s="22">
        <f t="shared" si="11"/>
        <v>0.27785665103150436</v>
      </c>
      <c r="N43" s="22">
        <f t="shared" si="11"/>
        <v>0.924722973023969</v>
      </c>
      <c r="O43" s="23">
        <f t="shared" si="11"/>
        <v>0.27823896511060126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29370.516086023177</v>
      </c>
      <c r="D45" s="28">
        <f>SUM(D38,D43)</f>
        <v>17.368970728714565</v>
      </c>
      <c r="E45" s="28">
        <f>SUM(E38,E43)</f>
        <v>29387.885056751893</v>
      </c>
      <c r="F45" s="29"/>
      <c r="G45" s="69">
        <f>SUM(G38,G43)</f>
        <v>0</v>
      </c>
      <c r="H45" s="69">
        <f>SUM(H38,H43)</f>
        <v>8160.7932387293276</v>
      </c>
      <c r="I45" s="69">
        <f>SUM(I38,I43)</f>
        <v>16.061486250623226</v>
      </c>
      <c r="J45" s="69">
        <f>SUM(J38,J43)</f>
        <v>8176.8547249799503</v>
      </c>
      <c r="K45" s="29"/>
      <c r="L45" s="31" t="str">
        <f t="shared" ref="L45:O46" si="12">IF(B45&lt;&gt;0,G45/B45,"--")</f>
        <v>--</v>
      </c>
      <c r="M45" s="31">
        <f t="shared" si="12"/>
        <v>0.27785665103150436</v>
      </c>
      <c r="N45" s="31">
        <f t="shared" si="12"/>
        <v>0.924722973023969</v>
      </c>
      <c r="O45" s="32">
        <f t="shared" si="12"/>
        <v>0.27823896511060126</v>
      </c>
    </row>
    <row r="46" spans="1:23" ht="12.75" customHeight="1" x14ac:dyDescent="0.3">
      <c r="A46" s="86" t="s">
        <v>17</v>
      </c>
      <c r="B46" s="19">
        <f>SUM(B32,B45)</f>
        <v>208.41098305140315</v>
      </c>
      <c r="C46" s="19">
        <f>SUM(C32,C45)</f>
        <v>29370.516086023177</v>
      </c>
      <c r="D46" s="19">
        <f>SUM(D32,D45)</f>
        <v>17.368970728714565</v>
      </c>
      <c r="E46" s="19">
        <f>SUM(E32,E45)</f>
        <v>29596.296039803296</v>
      </c>
      <c r="G46" s="51">
        <f>SUM(G32,G45)</f>
        <v>28.711916569662222</v>
      </c>
      <c r="H46" s="51">
        <f>SUM(H32,H45)</f>
        <v>8160.7932387293276</v>
      </c>
      <c r="I46" s="51">
        <f>SUM(I32,I45)</f>
        <v>16.061486250623226</v>
      </c>
      <c r="J46" s="51">
        <f>SUM(J32,J45)</f>
        <v>8205.5666415496125</v>
      </c>
      <c r="L46" s="22">
        <f t="shared" si="12"/>
        <v>0.13776585163259186</v>
      </c>
      <c r="M46" s="22">
        <f t="shared" si="12"/>
        <v>0.27785665103150436</v>
      </c>
      <c r="N46" s="22">
        <f t="shared" si="12"/>
        <v>0.924722973023969</v>
      </c>
      <c r="O46" s="23">
        <f t="shared" si="12"/>
        <v>0.27724978255772809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34.125115043234857</v>
      </c>
      <c r="C50" s="19">
        <v>0</v>
      </c>
      <c r="D50" s="19">
        <v>0</v>
      </c>
      <c r="E50" s="19">
        <f>SUM(B50:D50)</f>
        <v>34.125115043234857</v>
      </c>
      <c r="G50" s="51">
        <v>2.3279121829913083</v>
      </c>
      <c r="H50" s="51">
        <v>0</v>
      </c>
      <c r="I50" s="51">
        <v>0</v>
      </c>
      <c r="J50" s="51">
        <f>SUM(G50:I50)</f>
        <v>2.3279121829913083</v>
      </c>
      <c r="L50" s="22">
        <f t="shared" ref="L50:O52" si="13">IF(B50&lt;&gt;0,G50/B50,"--")</f>
        <v>6.8216976852443045E-2</v>
      </c>
      <c r="M50" s="22" t="str">
        <f t="shared" si="13"/>
        <v>--</v>
      </c>
      <c r="N50" s="22" t="str">
        <f t="shared" si="13"/>
        <v>--</v>
      </c>
      <c r="O50" s="23">
        <f t="shared" si="13"/>
        <v>6.8216976852443045E-2</v>
      </c>
      <c r="Q50">
        <v>128</v>
      </c>
      <c r="U50">
        <f>$U$8</f>
        <v>5</v>
      </c>
      <c r="V50">
        <f>$V$8</f>
        <v>27</v>
      </c>
      <c r="W50">
        <f>$W$8</f>
        <v>49</v>
      </c>
    </row>
    <row r="51" spans="1:23" x14ac:dyDescent="0.25">
      <c r="A51" s="18" t="s">
        <v>220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5</v>
      </c>
      <c r="V51">
        <f>$V$8</f>
        <v>27</v>
      </c>
      <c r="W51">
        <f>$W$8</f>
        <v>49</v>
      </c>
    </row>
    <row r="52" spans="1:23" ht="12.75" customHeight="1" x14ac:dyDescent="0.25">
      <c r="A52" s="18" t="s">
        <v>31</v>
      </c>
      <c r="B52" s="19">
        <f>SUM(B50:B51)</f>
        <v>34.125115043234857</v>
      </c>
      <c r="C52" s="19">
        <f>SUM(C50:C51)</f>
        <v>0</v>
      </c>
      <c r="D52" s="19">
        <f>SUM(D50:D51)</f>
        <v>0</v>
      </c>
      <c r="E52" s="19">
        <f>SUM(E50:E51)</f>
        <v>34.125115043234857</v>
      </c>
      <c r="G52" s="51">
        <f>SUM(G50:G51)</f>
        <v>2.3279121829913083</v>
      </c>
      <c r="H52" s="51">
        <f>SUM(H50:H51)</f>
        <v>0</v>
      </c>
      <c r="I52" s="51">
        <f>SUM(I50:I51)</f>
        <v>0</v>
      </c>
      <c r="J52" s="51">
        <f>SUM(J50:J51)</f>
        <v>2.3279121829913083</v>
      </c>
      <c r="L52" s="22">
        <f t="shared" si="13"/>
        <v>6.8216976852443045E-2</v>
      </c>
      <c r="M52" s="22" t="str">
        <f t="shared" si="13"/>
        <v>--</v>
      </c>
      <c r="N52" s="22" t="str">
        <f t="shared" si="13"/>
        <v>--</v>
      </c>
      <c r="O52" s="23">
        <f t="shared" si="13"/>
        <v>6.8216976852443045E-2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29252.929109560606</v>
      </c>
      <c r="D54" s="19">
        <v>16.401918573056921</v>
      </c>
      <c r="E54" s="19">
        <f>SUM(B54:D54)</f>
        <v>29269.331028133663</v>
      </c>
      <c r="G54" s="51">
        <v>0</v>
      </c>
      <c r="H54" s="51">
        <v>20815.931673953521</v>
      </c>
      <c r="I54" s="51">
        <v>9.4614416792593961</v>
      </c>
      <c r="J54" s="51">
        <f>SUM(G54:I54)</f>
        <v>20825.393115632782</v>
      </c>
      <c r="L54" s="22" t="str">
        <f t="shared" ref="L54:O57" si="14">IF(B54&lt;&gt;0,G54/B54,"--")</f>
        <v>--</v>
      </c>
      <c r="M54" s="22">
        <f t="shared" si="14"/>
        <v>0.71158452529631777</v>
      </c>
      <c r="N54" s="22">
        <f t="shared" si="14"/>
        <v>0.57684969213305948</v>
      </c>
      <c r="O54" s="23">
        <f t="shared" si="14"/>
        <v>0.71150902272468841</v>
      </c>
      <c r="Q54">
        <v>105</v>
      </c>
      <c r="U54">
        <f>$U$8</f>
        <v>5</v>
      </c>
      <c r="V54">
        <f>$V$8</f>
        <v>27</v>
      </c>
      <c r="W54">
        <f>$W$8</f>
        <v>49</v>
      </c>
    </row>
    <row r="55" spans="1:23" x14ac:dyDescent="0.25">
      <c r="A55" s="18" t="s">
        <v>220</v>
      </c>
      <c r="B55" s="19">
        <v>313.45092424069503</v>
      </c>
      <c r="C55" s="19">
        <v>1436.4190086968215</v>
      </c>
      <c r="D55" s="19">
        <v>7.6483696644354247</v>
      </c>
      <c r="E55" s="19">
        <f>SUM(B55:D55)</f>
        <v>1757.518302601952</v>
      </c>
      <c r="G55" s="51">
        <v>403.83319008977219</v>
      </c>
      <c r="H55" s="51">
        <v>1847.3891338084902</v>
      </c>
      <c r="I55" s="51">
        <v>9.6351532870900627</v>
      </c>
      <c r="J55" s="51">
        <f>SUM(G55:I55)</f>
        <v>2260.8574771853523</v>
      </c>
      <c r="L55" s="22">
        <f t="shared" si="14"/>
        <v>1.2883458266011485</v>
      </c>
      <c r="M55" s="22">
        <f t="shared" si="14"/>
        <v>1.2861074119901252</v>
      </c>
      <c r="N55" s="22">
        <f t="shared" si="14"/>
        <v>1.2597656376224979</v>
      </c>
      <c r="O55" s="23">
        <f t="shared" si="14"/>
        <v>1.2863919959400834</v>
      </c>
      <c r="Q55">
        <v>107</v>
      </c>
      <c r="U55">
        <f>$U$8</f>
        <v>5</v>
      </c>
      <c r="V55">
        <f>$V$8</f>
        <v>27</v>
      </c>
      <c r="W55">
        <f>$W$8</f>
        <v>49</v>
      </c>
    </row>
    <row r="56" spans="1:23" x14ac:dyDescent="0.25">
      <c r="A56" s="79" t="s">
        <v>33</v>
      </c>
      <c r="B56" s="28">
        <f>SUM(B54:B55)</f>
        <v>313.45092424069503</v>
      </c>
      <c r="C56" s="28">
        <f>SUM(C54:C55)</f>
        <v>30689.348118257429</v>
      </c>
      <c r="D56" s="28">
        <f>SUM(D54:D55)</f>
        <v>24.050288237492346</v>
      </c>
      <c r="E56" s="28">
        <f>SUM(E54:E55)</f>
        <v>31026.849330735615</v>
      </c>
      <c r="F56" s="29"/>
      <c r="G56" s="69">
        <f>SUM(G54:G55)</f>
        <v>403.83319008977219</v>
      </c>
      <c r="H56" s="69">
        <f>SUM(H54:H55)</f>
        <v>22663.320807762011</v>
      </c>
      <c r="I56" s="69">
        <f>SUM(I54:I55)</f>
        <v>19.096594966349457</v>
      </c>
      <c r="J56" s="69">
        <f>SUM(J54:J55)</f>
        <v>23086.250592818134</v>
      </c>
      <c r="K56" s="29"/>
      <c r="L56" s="31">
        <f t="shared" si="14"/>
        <v>1.2883458266011485</v>
      </c>
      <c r="M56" s="31">
        <f t="shared" si="14"/>
        <v>0.73847514520125479</v>
      </c>
      <c r="N56" s="31">
        <f t="shared" si="14"/>
        <v>0.7940276963741123</v>
      </c>
      <c r="O56" s="32">
        <f t="shared" si="14"/>
        <v>0.74407331362351969</v>
      </c>
    </row>
    <row r="57" spans="1:23" ht="13.5" thickBot="1" x14ac:dyDescent="0.35">
      <c r="A57" s="33" t="s">
        <v>17</v>
      </c>
      <c r="B57" s="104">
        <f>SUM(B52,B56)</f>
        <v>347.5760392839299</v>
      </c>
      <c r="C57" s="104">
        <f>SUM(C52,C56)</f>
        <v>30689.348118257429</v>
      </c>
      <c r="D57" s="104">
        <f>SUM(D52,D56)</f>
        <v>24.050288237492346</v>
      </c>
      <c r="E57" s="104">
        <f>SUM(E52,E56)</f>
        <v>31060.974445778851</v>
      </c>
      <c r="F57" s="84"/>
      <c r="G57" s="81">
        <f>SUM(G52,G56)</f>
        <v>406.16110227276351</v>
      </c>
      <c r="H57" s="81">
        <f>SUM(H52,H56)</f>
        <v>22663.320807762011</v>
      </c>
      <c r="I57" s="81">
        <f>SUM(I52,I56)</f>
        <v>19.096594966349457</v>
      </c>
      <c r="J57" s="81">
        <f>SUM(J52,J56)</f>
        <v>23088.578505001125</v>
      </c>
      <c r="K57" s="84"/>
      <c r="L57" s="40">
        <f t="shared" si="14"/>
        <v>1.1685532268263645</v>
      </c>
      <c r="M57" s="40">
        <f t="shared" si="14"/>
        <v>0.73847514520125479</v>
      </c>
      <c r="N57" s="40">
        <f t="shared" si="14"/>
        <v>0.7940276963741123</v>
      </c>
      <c r="O57" s="41">
        <f t="shared" si="14"/>
        <v>0.74333078459291013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208.41098305140315</v>
      </c>
      <c r="C59" s="19">
        <f>C46</f>
        <v>29370.516086023177</v>
      </c>
      <c r="D59" s="19">
        <f>D46</f>
        <v>17.368970728714565</v>
      </c>
      <c r="E59" s="19">
        <f>E46</f>
        <v>29596.296039803296</v>
      </c>
      <c r="G59" s="51">
        <f>SUM(G46,G57)</f>
        <v>434.87301884242572</v>
      </c>
      <c r="H59" s="51">
        <f>SUM(H46,H57)</f>
        <v>30824.114046491341</v>
      </c>
      <c r="I59" s="51">
        <f>SUM(I46,I57)</f>
        <v>35.158081216972683</v>
      </c>
      <c r="J59" s="51">
        <f>SUM(J46,J57)</f>
        <v>31294.145146550738</v>
      </c>
      <c r="L59" s="22">
        <f>IF(B59&lt;&gt;0,G59/B59,"--")</f>
        <v>2.0866127709553925</v>
      </c>
      <c r="M59" s="22">
        <f>IF(C59&lt;&gt;0,H59/C59,"--")</f>
        <v>1.0494917404995787</v>
      </c>
      <c r="N59" s="22">
        <f>IF(D59&lt;&gt;0,I59/D59,"--")</f>
        <v>2.02418909940639</v>
      </c>
      <c r="O59" s="22">
        <f>IF(E59&lt;&gt;0,J59/E59,"--")</f>
        <v>1.0573669456632022</v>
      </c>
      <c r="U59">
        <f>$U$8</f>
        <v>5</v>
      </c>
      <c r="V59">
        <f>$V$8</f>
        <v>27</v>
      </c>
      <c r="W59">
        <f>$W$8</f>
        <v>49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2.7755575615628914E-17</v>
      </c>
      <c r="M61" s="70">
        <v>0</v>
      </c>
      <c r="N61" s="70">
        <v>0</v>
      </c>
      <c r="Q61">
        <v>127</v>
      </c>
      <c r="U61">
        <f>$U$8</f>
        <v>5</v>
      </c>
      <c r="V61">
        <f>$V$8</f>
        <v>27</v>
      </c>
      <c r="W61">
        <f>$W$8</f>
        <v>49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5</v>
      </c>
      <c r="V62">
        <f>$V$8</f>
        <v>27</v>
      </c>
      <c r="W62">
        <f>$W$8</f>
        <v>49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5</v>
      </c>
      <c r="V63">
        <f>$V$8</f>
        <v>27</v>
      </c>
      <c r="W63">
        <f>$W$8</f>
        <v>49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Q71"/>
  <sheetViews>
    <sheetView zoomScale="70" zoomScaleNormal="70" workbookViewId="0"/>
  </sheetViews>
  <sheetFormatPr defaultRowHeight="12.5" x14ac:dyDescent="0.25"/>
  <cols>
    <col min="1" max="1" width="0.90625" customWidth="1"/>
    <col min="2" max="2" width="25.08984375" customWidth="1"/>
    <col min="3" max="3" width="14" customWidth="1"/>
    <col min="4" max="4" width="16.453125" customWidth="1"/>
    <col min="5" max="6" width="10.6328125" customWidth="1"/>
    <col min="7" max="7" width="8.6328125" customWidth="1"/>
    <col min="8" max="9" width="10.6328125" customWidth="1"/>
    <col min="10" max="10" width="8.6328125" customWidth="1"/>
    <col min="11" max="12" width="10.6328125" customWidth="1"/>
    <col min="13" max="13" width="8.6328125" customWidth="1"/>
    <col min="14" max="14" width="12.54296875" bestFit="1" customWidth="1"/>
  </cols>
  <sheetData>
    <row r="1" spans="2:17" ht="15.5" x14ac:dyDescent="0.35">
      <c r="B1" s="1" t="s">
        <v>255</v>
      </c>
      <c r="C1" s="1"/>
      <c r="D1" s="1"/>
    </row>
    <row r="2" spans="2:17" ht="15.5" x14ac:dyDescent="0.35">
      <c r="B2" s="107" t="s">
        <v>180</v>
      </c>
    </row>
    <row r="3" spans="2:17" ht="12.75" customHeight="1" thickBot="1" x14ac:dyDescent="0.4">
      <c r="B3" s="1"/>
    </row>
    <row r="4" spans="2:17" ht="15.5" x14ac:dyDescent="0.35">
      <c r="B4" s="4" t="s">
        <v>172</v>
      </c>
      <c r="C4" s="124"/>
      <c r="D4" s="124"/>
      <c r="E4" s="83"/>
      <c r="F4" s="83"/>
      <c r="G4" s="83"/>
      <c r="H4" s="83"/>
      <c r="I4" s="83"/>
      <c r="J4" s="83"/>
      <c r="K4" s="83"/>
      <c r="L4" s="83"/>
      <c r="M4" s="35"/>
    </row>
    <row r="5" spans="2:17" ht="12.75" customHeight="1" x14ac:dyDescent="0.35">
      <c r="B5" s="125"/>
      <c r="C5" s="47"/>
      <c r="D5" s="47"/>
      <c r="E5" s="109" t="s">
        <v>129</v>
      </c>
      <c r="F5" s="110"/>
      <c r="G5" s="110"/>
      <c r="H5" s="110"/>
      <c r="I5" s="110"/>
      <c r="J5" s="110"/>
      <c r="K5" s="110"/>
      <c r="L5" s="110"/>
      <c r="M5" s="111"/>
    </row>
    <row r="6" spans="2:17" ht="12.75" customHeight="1" x14ac:dyDescent="0.3">
      <c r="B6" s="16"/>
      <c r="C6" s="47"/>
      <c r="D6" s="47"/>
      <c r="E6" s="109" t="s">
        <v>130</v>
      </c>
      <c r="F6" s="110"/>
      <c r="G6" s="112"/>
      <c r="H6" s="109" t="s">
        <v>131</v>
      </c>
      <c r="I6" s="110"/>
      <c r="J6" s="112"/>
      <c r="K6" s="109" t="s">
        <v>132</v>
      </c>
      <c r="L6" s="110"/>
      <c r="M6" s="111"/>
    </row>
    <row r="7" spans="2:17" ht="13" x14ac:dyDescent="0.3">
      <c r="B7" s="16"/>
      <c r="C7" s="48"/>
      <c r="D7" s="48"/>
      <c r="E7" s="113" t="s">
        <v>133</v>
      </c>
      <c r="F7" s="114" t="s">
        <v>134</v>
      </c>
      <c r="G7" s="115" t="s">
        <v>135</v>
      </c>
      <c r="H7" s="113" t="s">
        <v>133</v>
      </c>
      <c r="I7" s="114" t="s">
        <v>134</v>
      </c>
      <c r="J7" s="115" t="s">
        <v>135</v>
      </c>
      <c r="K7" s="113" t="s">
        <v>133</v>
      </c>
      <c r="L7" s="114" t="s">
        <v>134</v>
      </c>
      <c r="M7" s="116" t="s">
        <v>135</v>
      </c>
    </row>
    <row r="8" spans="2:17" x14ac:dyDescent="0.25">
      <c r="B8" s="126" t="s">
        <v>136</v>
      </c>
      <c r="C8" s="29" t="s">
        <v>137</v>
      </c>
      <c r="D8" s="121" t="s">
        <v>138</v>
      </c>
      <c r="E8" s="117" t="s">
        <v>139</v>
      </c>
      <c r="F8" s="118" t="s">
        <v>140</v>
      </c>
      <c r="G8" s="119" t="s">
        <v>133</v>
      </c>
      <c r="H8" s="117" t="s">
        <v>139</v>
      </c>
      <c r="I8" s="118" t="s">
        <v>140</v>
      </c>
      <c r="J8" s="119" t="s">
        <v>133</v>
      </c>
      <c r="K8" s="117" t="s">
        <v>139</v>
      </c>
      <c r="L8" s="118" t="s">
        <v>140</v>
      </c>
      <c r="M8" s="120" t="s">
        <v>133</v>
      </c>
      <c r="Q8" s="46"/>
    </row>
    <row r="9" spans="2:17" x14ac:dyDescent="0.25">
      <c r="B9" s="127" t="s">
        <v>141</v>
      </c>
      <c r="C9" s="46" t="s">
        <v>142</v>
      </c>
      <c r="D9" s="46" t="s">
        <v>143</v>
      </c>
      <c r="E9" s="150">
        <f>SUM('Table 4.12'!J8,'Table 4.15'!J8,'Table 4.18'!J8)</f>
        <v>0.91362413875471538</v>
      </c>
      <c r="F9" s="151"/>
      <c r="G9" s="152"/>
      <c r="H9" s="150">
        <f>SUM('Table 4.13'!J8,'Table 4.13'!J17,'Table 4.16'!J8,'Table 4.16'!J17,'Table 4.19'!J8,'Table 4.19'!J17)</f>
        <v>11.806278211795977</v>
      </c>
      <c r="I9" s="151"/>
      <c r="J9" s="152"/>
      <c r="K9" s="150">
        <f>SUM('Table 4.14'!J8,'Table 4.14'!J24,'Table 4.17'!J8,'Table 4.17'!J24,'Table 4.20'!J8,'Table 4.20'!J24)</f>
        <v>29.531065631791133</v>
      </c>
      <c r="L9" s="151"/>
      <c r="M9" s="156"/>
      <c r="Q9" s="46"/>
    </row>
    <row r="10" spans="2:17" x14ac:dyDescent="0.25">
      <c r="B10" s="127" t="s">
        <v>144</v>
      </c>
      <c r="C10" s="46" t="s">
        <v>145</v>
      </c>
      <c r="D10" s="46" t="s">
        <v>251</v>
      </c>
      <c r="E10" s="153">
        <f>SUM('Table 4.12'!J9,'Table 4.15'!J9,'Table 4.18'!J9)</f>
        <v>7.9220928124197648E-2</v>
      </c>
      <c r="G10" s="154"/>
      <c r="H10" s="153">
        <f>SUM('Table 4.13'!J9,'Table 4.13'!J18,'Table 4.16'!J9,'Table 4.16'!J18,'Table 4.19'!J9,'Table 4.19'!J18)+SUM('Table 4.13'!AA22,'Table 4.16'!AA22,'Table 4.19'!AA22)</f>
        <v>2.7342207831054242</v>
      </c>
      <c r="J10" s="154"/>
      <c r="K10" s="153">
        <f>SUM('Table 4.14'!J9,'Table 4.14'!J25,'Table 4.17'!J9,'Table 4.17'!J25,'Table 4.20'!J9,'Table 4.20'!J25)+SUM('Table 4.14'!J20,'Table 4.17'!J20,'Table 4.20'!J20)</f>
        <v>2.5278251558528697</v>
      </c>
      <c r="M10" s="17"/>
      <c r="Q10" s="46"/>
    </row>
    <row r="11" spans="2:17" x14ac:dyDescent="0.25">
      <c r="B11" s="127" t="s">
        <v>146</v>
      </c>
      <c r="C11" s="46" t="s">
        <v>145</v>
      </c>
      <c r="D11" s="46" t="s">
        <v>252</v>
      </c>
      <c r="E11" s="153">
        <f>SUM('Table 4.12'!J13,'Table 4.15'!J13,'Table 4.18'!J13)</f>
        <v>2.8050880285177708</v>
      </c>
      <c r="G11" s="154"/>
      <c r="H11" s="153">
        <f>SUM('Table 4.13'!J13,'Table 4.13'!J22,'Table 4.16'!J13,'Table 4.16'!J22,'Table 4.19'!J13,'Table 4.19'!J22)-SUM('Table 4.13'!AA22,'Table 4.16'!AA22,'Table 4.19'!AA22)</f>
        <v>0.13881489062257013</v>
      </c>
      <c r="J11" s="154"/>
      <c r="K11" s="153">
        <f>SUM('Table 4.14'!J13,'Table 4.14'!J29,'Table 4.17'!J13,'Table 4.17'!J29,'Table 4.20'!J13,'Table 4.20'!J29)</f>
        <v>62.212643885463031</v>
      </c>
      <c r="M11" s="17"/>
      <c r="Q11" s="46"/>
    </row>
    <row r="12" spans="2:17" x14ac:dyDescent="0.25">
      <c r="B12" s="128" t="s">
        <v>160</v>
      </c>
      <c r="C12" s="46" t="s">
        <v>148</v>
      </c>
      <c r="D12" s="3" t="s">
        <v>161</v>
      </c>
      <c r="E12" s="153">
        <f>SUM('Table 4.12'!J10,'Table 4.15'!J10,'Table 4.18'!J10)</f>
        <v>13.41247654512577</v>
      </c>
      <c r="G12" s="154"/>
      <c r="H12" s="153">
        <f>SUM('Table 4.13'!J10,'Table 4.13'!J19,'Table 4.16'!J10,'Table 4.16'!J19,'Table 4.19'!J10,'Table 4.19'!J19)</f>
        <v>-3.9976999468832348</v>
      </c>
      <c r="J12" s="154"/>
      <c r="K12" s="153">
        <f>SUM('Table 4.14'!J10,'Table 4.14'!J26,'Table 4.17'!J10,'Table 4.17'!J26,'Table 4.20'!J10,'Table 4.20'!J26)+SUM('Table 4.14'!J17,'Table 4.17'!J17,'Table 4.20'!J17)</f>
        <v>286.68637239810988</v>
      </c>
      <c r="M12" s="17"/>
      <c r="Q12" s="46"/>
    </row>
    <row r="13" spans="2:17" x14ac:dyDescent="0.25">
      <c r="B13" s="128" t="s">
        <v>162</v>
      </c>
      <c r="C13" s="46" t="s">
        <v>145</v>
      </c>
      <c r="D13" s="3" t="s">
        <v>163</v>
      </c>
      <c r="E13" s="153">
        <f>SUM('Table 4.12'!J12,'Table 4.15'!J12,'Table 4.18'!J12)</f>
        <v>11.446507485980147</v>
      </c>
      <c r="G13" s="154"/>
      <c r="H13" s="153">
        <f>SUM('Table 4.13'!J12,'Table 4.13'!J21,'Table 4.16'!J12,'Table 4.16'!J21,'Table 4.19'!J12,'Table 4.19'!J21)</f>
        <v>-1.3567185394825994</v>
      </c>
      <c r="J13" s="154"/>
      <c r="K13" s="153">
        <f>SUM('Table 4.14'!J12,'Table 4.14'!J28,'Table 4.17'!J12,'Table 4.17'!J28,'Table 4.20'!J12,'Table 4.20'!J28)+SUM('Table 4.14'!J19,'Table 4.17'!J19,'Table 4.20'!J19)</f>
        <v>252.97676830163132</v>
      </c>
      <c r="M13" s="17"/>
      <c r="Q13" s="3"/>
    </row>
    <row r="14" spans="2:17" x14ac:dyDescent="0.25">
      <c r="B14" s="128" t="s">
        <v>147</v>
      </c>
      <c r="C14" s="46" t="s">
        <v>148</v>
      </c>
      <c r="D14" s="46" t="s">
        <v>149</v>
      </c>
      <c r="E14" s="153">
        <f>SUM('Table 4.12'!J17,'Table 4.15'!J17,'Table 4.18'!J17)</f>
        <v>26.772890356055015</v>
      </c>
      <c r="G14" s="154"/>
      <c r="H14" s="153">
        <f>SUM('Table 4.13'!J26,'Table 4.16'!J26,'Table 4.19'!J26)</f>
        <v>69.221880870320419</v>
      </c>
      <c r="J14" s="154"/>
      <c r="K14" s="153">
        <v>0</v>
      </c>
      <c r="M14" s="17"/>
      <c r="Q14" s="46"/>
    </row>
    <row r="15" spans="2:17" x14ac:dyDescent="0.25">
      <c r="B15" s="129" t="s">
        <v>150</v>
      </c>
      <c r="C15" s="122" t="s">
        <v>142</v>
      </c>
      <c r="D15" s="123" t="s">
        <v>151</v>
      </c>
      <c r="E15" s="155">
        <f>SUM('Table 4.12'!J18,'Table 4.15'!J18,'Table 4.18'!J18)</f>
        <v>0</v>
      </c>
      <c r="F15" s="29"/>
      <c r="G15" s="121"/>
      <c r="H15" s="155">
        <f>SUM('Table 4.13'!J27,'Table 4.16'!J27,'Table 4.19'!J27)</f>
        <v>35.267292143045061</v>
      </c>
      <c r="I15" s="29"/>
      <c r="J15" s="121"/>
      <c r="K15" s="155">
        <v>0</v>
      </c>
      <c r="L15" s="29"/>
      <c r="M15" s="130"/>
      <c r="Q15" s="46"/>
    </row>
    <row r="16" spans="2:17" ht="13.5" thickBot="1" x14ac:dyDescent="0.35">
      <c r="B16" s="87"/>
      <c r="C16" s="84"/>
      <c r="D16" s="131" t="s">
        <v>17</v>
      </c>
      <c r="E16" s="132">
        <f>SUM(E9:E15)</f>
        <v>55.429807482557614</v>
      </c>
      <c r="F16" s="133">
        <f>SUM('Table 4.12'!E21,'Table 4.15'!E21,'Table 4.18'!E21)</f>
        <v>206.6428790774344</v>
      </c>
      <c r="G16" s="134">
        <f>IF(F16&lt;&gt;0,E16/F16,0)</f>
        <v>0.26823962059581369</v>
      </c>
      <c r="H16" s="132">
        <f>SUM(H9:H15)</f>
        <v>113.81406841252362</v>
      </c>
      <c r="I16" s="133">
        <f>SUM('Table 4.13'!E30,'Table 4.16'!E30,'Table 4.19'!E30)</f>
        <v>155.7747869166532</v>
      </c>
      <c r="J16" s="134">
        <f>IF(I16&lt;&gt;0,H16/I16,0)</f>
        <v>0.7306321559818244</v>
      </c>
      <c r="K16" s="132">
        <f>SUM(K9:K15)</f>
        <v>633.93467537284823</v>
      </c>
      <c r="L16" s="133">
        <f>SUM('Table 4.14'!E32,'Table 4.17'!E32,'Table 4.20'!E32)</f>
        <v>4470.9710183204943</v>
      </c>
      <c r="M16" s="135">
        <f>IF(L16&lt;&gt;0,K16/L16,0)</f>
        <v>0.1417890370515047</v>
      </c>
      <c r="Q16" s="46"/>
    </row>
    <row r="17" spans="2:17" ht="13.5" thickBot="1" x14ac:dyDescent="0.35">
      <c r="D17" s="42"/>
      <c r="E17" s="47"/>
      <c r="F17" s="90"/>
      <c r="G17" s="91"/>
      <c r="H17" s="62"/>
      <c r="I17" s="90"/>
      <c r="J17" s="91"/>
      <c r="K17" s="47"/>
      <c r="L17" s="90"/>
      <c r="M17" s="91"/>
      <c r="Q17" s="46"/>
    </row>
    <row r="18" spans="2:17" ht="15.5" x14ac:dyDescent="0.35">
      <c r="B18" s="4" t="s">
        <v>164</v>
      </c>
      <c r="C18" s="124"/>
      <c r="D18" s="124"/>
      <c r="E18" s="83"/>
      <c r="F18" s="83"/>
      <c r="G18" s="83"/>
      <c r="H18" s="83"/>
      <c r="I18" s="83"/>
      <c r="J18" s="83"/>
      <c r="K18" s="83"/>
      <c r="L18" s="83"/>
      <c r="M18" s="35"/>
      <c r="Q18" s="46"/>
    </row>
    <row r="19" spans="2:17" ht="12.75" customHeight="1" x14ac:dyDescent="0.35">
      <c r="B19" s="125"/>
      <c r="C19" s="47"/>
      <c r="D19" s="47"/>
      <c r="E19" s="109" t="s">
        <v>129</v>
      </c>
      <c r="F19" s="110"/>
      <c r="G19" s="110"/>
      <c r="H19" s="110"/>
      <c r="I19" s="110"/>
      <c r="J19" s="110"/>
      <c r="K19" s="110"/>
      <c r="L19" s="110"/>
      <c r="M19" s="111"/>
      <c r="Q19" s="46"/>
    </row>
    <row r="20" spans="2:17" ht="12.75" customHeight="1" x14ac:dyDescent="0.3">
      <c r="B20" s="16"/>
      <c r="C20" s="47"/>
      <c r="D20" s="47"/>
      <c r="E20" s="109" t="s">
        <v>130</v>
      </c>
      <c r="F20" s="110"/>
      <c r="G20" s="112"/>
      <c r="H20" s="109" t="s">
        <v>131</v>
      </c>
      <c r="I20" s="110"/>
      <c r="J20" s="112"/>
      <c r="K20" s="109" t="s">
        <v>132</v>
      </c>
      <c r="L20" s="110"/>
      <c r="M20" s="111"/>
      <c r="Q20" s="46"/>
    </row>
    <row r="21" spans="2:17" ht="13" x14ac:dyDescent="0.3">
      <c r="B21" s="16"/>
      <c r="C21" s="48"/>
      <c r="D21" s="48"/>
      <c r="E21" s="113" t="s">
        <v>133</v>
      </c>
      <c r="F21" s="114" t="s">
        <v>134</v>
      </c>
      <c r="G21" s="115" t="s">
        <v>135</v>
      </c>
      <c r="H21" s="113" t="s">
        <v>133</v>
      </c>
      <c r="I21" s="114" t="s">
        <v>134</v>
      </c>
      <c r="J21" s="115" t="s">
        <v>135</v>
      </c>
      <c r="K21" s="113" t="s">
        <v>133</v>
      </c>
      <c r="L21" s="114" t="s">
        <v>134</v>
      </c>
      <c r="M21" s="116" t="s">
        <v>135</v>
      </c>
      <c r="Q21" s="46"/>
    </row>
    <row r="22" spans="2:17" x14ac:dyDescent="0.25">
      <c r="B22" s="126" t="s">
        <v>136</v>
      </c>
      <c r="C22" s="29" t="s">
        <v>137</v>
      </c>
      <c r="D22" s="121" t="s">
        <v>138</v>
      </c>
      <c r="E22" s="117" t="s">
        <v>139</v>
      </c>
      <c r="F22" s="118" t="s">
        <v>140</v>
      </c>
      <c r="G22" s="119" t="s">
        <v>133</v>
      </c>
      <c r="H22" s="117" t="s">
        <v>139</v>
      </c>
      <c r="I22" s="118" t="s">
        <v>140</v>
      </c>
      <c r="J22" s="119" t="s">
        <v>133</v>
      </c>
      <c r="K22" s="117" t="s">
        <v>139</v>
      </c>
      <c r="L22" s="118" t="s">
        <v>140</v>
      </c>
      <c r="M22" s="120" t="s">
        <v>133</v>
      </c>
      <c r="Q22" s="46"/>
    </row>
    <row r="23" spans="2:17" x14ac:dyDescent="0.25">
      <c r="B23" s="127" t="s">
        <v>141</v>
      </c>
      <c r="C23" s="46" t="s">
        <v>142</v>
      </c>
      <c r="D23" s="46" t="s">
        <v>143</v>
      </c>
      <c r="E23" s="150">
        <f>SUM('Table 4.12'!J25,'Table 4.12'!J31,'Table 4.15'!J25,'Table 4.15'!J31,'Table 4.18'!J25,'Table 4.18'!J31)</f>
        <v>1032.2080307559545</v>
      </c>
      <c r="F23" s="151"/>
      <c r="G23" s="152"/>
      <c r="H23" s="150">
        <f>SUM('Table 4.13'!J34,'Table 4.13'!J40,'Table 4.16'!J34,'Table 4.16'!J40,'Table 4.19'!J34,'Table 4.19'!J40)</f>
        <v>297.15687632831117</v>
      </c>
      <c r="I23" s="151"/>
      <c r="J23" s="152"/>
      <c r="K23" s="150">
        <f>SUM('Table 4.14'!J36,'Table 4.14'!J41,'Table 4.17'!J36,'Table 4.17'!J41,'Table 4.20'!J36,'Table 4.20'!J41)</f>
        <v>5588.3712515511697</v>
      </c>
      <c r="L23" s="151"/>
      <c r="M23" s="156"/>
      <c r="Q23" s="46"/>
    </row>
    <row r="24" spans="2:17" x14ac:dyDescent="0.25">
      <c r="B24" s="127" t="s">
        <v>144</v>
      </c>
      <c r="C24" s="46" t="s">
        <v>145</v>
      </c>
      <c r="D24" s="46" t="s">
        <v>251</v>
      </c>
      <c r="E24" s="153">
        <f>SUM('Table 4.12'!J26,'Table 4.12'!J27,'Table 4.15'!J26,'Table 4.15'!J27,'Table 4.18'!J26,'Table 4.18'!J27)</f>
        <v>229.86036200268171</v>
      </c>
      <c r="G24" s="154"/>
      <c r="H24" s="153">
        <f>SUM('Table 4.13'!J35,'Table 4.13'!J36,'Table 4.16'!J35,'Table 4.16'!J36,'Table 4.19'!J35,'Table 4.19'!J36)</f>
        <v>1516.3461725432776</v>
      </c>
      <c r="J24" s="154"/>
      <c r="K24" s="153">
        <f>SUM('Table 4.14'!J37,'Table 4.17'!J37,'Table 4.20'!J37)</f>
        <v>0</v>
      </c>
      <c r="M24" s="17"/>
      <c r="Q24" s="46"/>
    </row>
    <row r="25" spans="2:17" x14ac:dyDescent="0.25">
      <c r="B25" s="127" t="s">
        <v>146</v>
      </c>
      <c r="C25" s="46" t="s">
        <v>145</v>
      </c>
      <c r="D25" s="46" t="s">
        <v>252</v>
      </c>
      <c r="E25" s="153">
        <f>SUM('Table 4.12'!J32,'Table 4.12'!J33,'Table 4.15'!J32,'Table 4.15'!J33,'Table 4.18'!J32,'Table 4.18'!J33)</f>
        <v>4088.5702755797965</v>
      </c>
      <c r="G25" s="154"/>
      <c r="H25" s="153">
        <f>SUM('Table 4.13'!J41,'Table 4.13'!J42,'Table 4.16'!J41,'Table 4.16'!J42,'Table 4.19'!J41,'Table 4.19'!J42)</f>
        <v>97.648934774070881</v>
      </c>
      <c r="J25" s="154"/>
      <c r="K25" s="153">
        <f>SUM('Table 4.14'!J42,'Table 4.17'!J42,'Table 4.20'!J42)</f>
        <v>9255.4049627828826</v>
      </c>
      <c r="M25" s="17"/>
      <c r="Q25" s="46"/>
    </row>
    <row r="26" spans="2:17" x14ac:dyDescent="0.25">
      <c r="B26" s="128" t="s">
        <v>147</v>
      </c>
      <c r="C26" s="46" t="s">
        <v>148</v>
      </c>
      <c r="D26" s="46" t="s">
        <v>149</v>
      </c>
      <c r="E26" s="153">
        <f>SUM('Table 4.12'!J37,'Table 4.15'!J37,'Table 4.18'!J37)</f>
        <v>6056.9546913753275</v>
      </c>
      <c r="G26" s="154"/>
      <c r="H26" s="153">
        <f>SUM('Table 4.13'!J46,'Table 4.16'!J46,'Table 4.19'!J46)</f>
        <v>3949.0496144854301</v>
      </c>
      <c r="J26" s="154"/>
      <c r="K26" s="153">
        <v>0</v>
      </c>
      <c r="M26" s="17"/>
      <c r="Q26" s="46"/>
    </row>
    <row r="27" spans="2:17" x14ac:dyDescent="0.25">
      <c r="B27" s="129" t="s">
        <v>150</v>
      </c>
      <c r="C27" s="122" t="s">
        <v>142</v>
      </c>
      <c r="D27" s="123" t="s">
        <v>151</v>
      </c>
      <c r="E27" s="155">
        <f>SUM('Table 4.12'!J38,'Table 4.15'!J38,'Table 4.18'!J38)</f>
        <v>0</v>
      </c>
      <c r="F27" s="29"/>
      <c r="G27" s="121"/>
      <c r="H27" s="155">
        <f>SUM('Table 4.13'!J47,'Table 4.16'!J47,'Table 4.19'!J47)</f>
        <v>538.87968540647785</v>
      </c>
      <c r="I27" s="29"/>
      <c r="J27" s="121"/>
      <c r="K27" s="155">
        <v>0</v>
      </c>
      <c r="L27" s="29"/>
      <c r="M27" s="130"/>
      <c r="Q27" s="46"/>
    </row>
    <row r="28" spans="2:17" ht="13.5" thickBot="1" x14ac:dyDescent="0.35">
      <c r="B28" s="87"/>
      <c r="C28" s="84"/>
      <c r="D28" s="131" t="s">
        <v>17</v>
      </c>
      <c r="E28" s="132">
        <f>SUM(E23:E27)</f>
        <v>11407.593359713759</v>
      </c>
      <c r="F28" s="133">
        <f>SUM('Table 4.12'!E41,'Table 4.15'!E41,'Table 4.18'!E41)</f>
        <v>13724.276834204673</v>
      </c>
      <c r="G28" s="134">
        <f>IF(F28&lt;&gt;0,E28/F28,0)</f>
        <v>0.83119813870869308</v>
      </c>
      <c r="H28" s="132">
        <f>SUM(H23:H27)</f>
        <v>6399.0812835375673</v>
      </c>
      <c r="I28" s="133">
        <f>SUM('Table 4.13'!E50,'Table 4.16'!E50,'Table 4.19'!E50)</f>
        <v>3184.6829488514832</v>
      </c>
      <c r="J28" s="134">
        <f>IF(I28&lt;&gt;0,H28/I28,0)</f>
        <v>2.0093307202983324</v>
      </c>
      <c r="K28" s="132">
        <f>SUM(K23:K27)</f>
        <v>14843.776214334051</v>
      </c>
      <c r="L28" s="133">
        <f>SUM('Table 4.14'!E45,'Table 4.17'!E45,'Table 4.20'!E45)</f>
        <v>52889.379296879612</v>
      </c>
      <c r="M28" s="135">
        <f>IF(L28&lt;&gt;0,K28/L28,0)</f>
        <v>0.28065703193476144</v>
      </c>
      <c r="Q28" s="46"/>
    </row>
    <row r="29" spans="2:17" ht="13.5" thickBot="1" x14ac:dyDescent="0.35">
      <c r="D29" s="42"/>
      <c r="E29" s="47"/>
      <c r="F29" s="90"/>
      <c r="G29" s="91"/>
      <c r="H29" s="47"/>
      <c r="I29" s="90"/>
      <c r="J29" s="91"/>
      <c r="K29" s="47"/>
      <c r="L29" s="90"/>
      <c r="M29" s="91"/>
      <c r="Q29" s="46"/>
    </row>
    <row r="30" spans="2:17" ht="15.5" x14ac:dyDescent="0.35">
      <c r="B30" s="4" t="s">
        <v>168</v>
      </c>
      <c r="C30" s="124"/>
      <c r="D30" s="124"/>
      <c r="E30" s="83"/>
      <c r="F30" s="83"/>
      <c r="G30" s="83"/>
      <c r="H30" s="83"/>
      <c r="I30" s="83"/>
      <c r="J30" s="83"/>
      <c r="K30" s="83"/>
      <c r="L30" s="83"/>
      <c r="M30" s="35"/>
      <c r="Q30" s="46"/>
    </row>
    <row r="31" spans="2:17" ht="12.75" customHeight="1" x14ac:dyDescent="0.35">
      <c r="B31" s="125"/>
      <c r="C31" s="47"/>
      <c r="D31" s="47"/>
      <c r="E31" s="109" t="s">
        <v>129</v>
      </c>
      <c r="F31" s="110"/>
      <c r="G31" s="110"/>
      <c r="H31" s="110"/>
      <c r="I31" s="110"/>
      <c r="J31" s="110"/>
      <c r="K31" s="110"/>
      <c r="L31" s="110"/>
      <c r="M31" s="111"/>
    </row>
    <row r="32" spans="2:17" ht="13" x14ac:dyDescent="0.3">
      <c r="B32" s="16"/>
      <c r="C32" s="47"/>
      <c r="D32" s="47"/>
      <c r="E32" s="109" t="s">
        <v>130</v>
      </c>
      <c r="F32" s="110"/>
      <c r="G32" s="112"/>
      <c r="H32" s="109" t="s">
        <v>131</v>
      </c>
      <c r="I32" s="110"/>
      <c r="J32" s="112"/>
      <c r="K32" s="109" t="s">
        <v>132</v>
      </c>
      <c r="L32" s="110"/>
      <c r="M32" s="111"/>
    </row>
    <row r="33" spans="2:17" ht="13" x14ac:dyDescent="0.3">
      <c r="B33" s="16"/>
      <c r="C33" s="48"/>
      <c r="D33" s="48"/>
      <c r="E33" s="113" t="s">
        <v>133</v>
      </c>
      <c r="F33" s="114" t="s">
        <v>134</v>
      </c>
      <c r="G33" s="115" t="s">
        <v>135</v>
      </c>
      <c r="H33" s="113" t="s">
        <v>133</v>
      </c>
      <c r="I33" s="114" t="s">
        <v>134</v>
      </c>
      <c r="J33" s="115" t="s">
        <v>135</v>
      </c>
      <c r="K33" s="113" t="s">
        <v>133</v>
      </c>
      <c r="L33" s="114" t="s">
        <v>134</v>
      </c>
      <c r="M33" s="116" t="s">
        <v>135</v>
      </c>
      <c r="Q33" s="46"/>
    </row>
    <row r="34" spans="2:17" x14ac:dyDescent="0.25">
      <c r="B34" s="126" t="s">
        <v>136</v>
      </c>
      <c r="C34" s="29" t="s">
        <v>137</v>
      </c>
      <c r="D34" s="121" t="s">
        <v>138</v>
      </c>
      <c r="E34" s="117" t="s">
        <v>139</v>
      </c>
      <c r="F34" s="118" t="s">
        <v>140</v>
      </c>
      <c r="G34" s="119" t="s">
        <v>133</v>
      </c>
      <c r="H34" s="117" t="s">
        <v>139</v>
      </c>
      <c r="I34" s="118" t="s">
        <v>140</v>
      </c>
      <c r="J34" s="119" t="s">
        <v>133</v>
      </c>
      <c r="K34" s="117" t="s">
        <v>139</v>
      </c>
      <c r="L34" s="118" t="s">
        <v>140</v>
      </c>
      <c r="M34" s="120" t="s">
        <v>133</v>
      </c>
    </row>
    <row r="35" spans="2:17" x14ac:dyDescent="0.25">
      <c r="B35" s="127" t="s">
        <v>141</v>
      </c>
      <c r="C35" s="46" t="s">
        <v>142</v>
      </c>
      <c r="D35" s="46" t="s">
        <v>143</v>
      </c>
      <c r="E35" s="150">
        <f>E9+E23</f>
        <v>1033.1216548947093</v>
      </c>
      <c r="F35" s="151"/>
      <c r="G35" s="152"/>
      <c r="H35" s="150">
        <f>H9+H23</f>
        <v>308.96315454010715</v>
      </c>
      <c r="I35" s="151"/>
      <c r="J35" s="152"/>
      <c r="K35" s="150">
        <f>K9+K23</f>
        <v>5617.9023171829613</v>
      </c>
      <c r="L35" s="151"/>
      <c r="M35" s="156"/>
    </row>
    <row r="36" spans="2:17" x14ac:dyDescent="0.25">
      <c r="B36" s="127" t="s">
        <v>144</v>
      </c>
      <c r="C36" s="46" t="s">
        <v>145</v>
      </c>
      <c r="D36" s="46" t="s">
        <v>251</v>
      </c>
      <c r="E36" s="153">
        <f>E10+E24</f>
        <v>229.9395829308059</v>
      </c>
      <c r="G36" s="154"/>
      <c r="H36" s="153">
        <f>H10+H24</f>
        <v>1519.080393326383</v>
      </c>
      <c r="J36" s="154"/>
      <c r="K36" s="153">
        <f>K10+K24</f>
        <v>2.5278251558528697</v>
      </c>
      <c r="M36" s="17"/>
    </row>
    <row r="37" spans="2:17" x14ac:dyDescent="0.25">
      <c r="B37" s="127" t="s">
        <v>146</v>
      </c>
      <c r="C37" s="46" t="s">
        <v>145</v>
      </c>
      <c r="D37" s="46" t="s">
        <v>252</v>
      </c>
      <c r="E37" s="153">
        <f>E11+E25</f>
        <v>4091.3753636083143</v>
      </c>
      <c r="G37" s="154"/>
      <c r="H37" s="153">
        <f>H11+H25</f>
        <v>97.78774966469345</v>
      </c>
      <c r="J37" s="154"/>
      <c r="K37" s="153">
        <f>K11+K25</f>
        <v>9317.6176066683456</v>
      </c>
      <c r="M37" s="17"/>
    </row>
    <row r="38" spans="2:17" x14ac:dyDescent="0.25">
      <c r="B38" s="128" t="s">
        <v>160</v>
      </c>
      <c r="C38" s="46" t="s">
        <v>148</v>
      </c>
      <c r="D38" s="3" t="s">
        <v>161</v>
      </c>
      <c r="E38" s="153">
        <f>E12</f>
        <v>13.41247654512577</v>
      </c>
      <c r="G38" s="154"/>
      <c r="H38" s="153">
        <f>H12</f>
        <v>-3.9976999468832348</v>
      </c>
      <c r="J38" s="154"/>
      <c r="K38" s="153">
        <f>K12</f>
        <v>286.68637239810988</v>
      </c>
      <c r="M38" s="17"/>
    </row>
    <row r="39" spans="2:17" x14ac:dyDescent="0.25">
      <c r="B39" s="128" t="s">
        <v>162</v>
      </c>
      <c r="C39" s="46" t="s">
        <v>145</v>
      </c>
      <c r="D39" s="3" t="s">
        <v>163</v>
      </c>
      <c r="E39" s="153">
        <f>E13</f>
        <v>11.446507485980147</v>
      </c>
      <c r="G39" s="154"/>
      <c r="H39" s="153">
        <f>H13</f>
        <v>-1.3567185394825994</v>
      </c>
      <c r="J39" s="154"/>
      <c r="K39" s="153">
        <f>K13</f>
        <v>252.97676830163132</v>
      </c>
      <c r="M39" s="17"/>
    </row>
    <row r="40" spans="2:17" x14ac:dyDescent="0.25">
      <c r="B40" s="128" t="s">
        <v>147</v>
      </c>
      <c r="C40" s="46" t="s">
        <v>148</v>
      </c>
      <c r="D40" s="46" t="s">
        <v>149</v>
      </c>
      <c r="E40" s="153">
        <f>E14+E26</f>
        <v>6083.7275817313821</v>
      </c>
      <c r="G40" s="154"/>
      <c r="H40" s="153">
        <f>H14+H26</f>
        <v>4018.2714953557506</v>
      </c>
      <c r="J40" s="154"/>
      <c r="K40" s="153">
        <f>K14+K26</f>
        <v>0</v>
      </c>
      <c r="M40" s="17"/>
    </row>
    <row r="41" spans="2:17" x14ac:dyDescent="0.25">
      <c r="B41" s="129" t="s">
        <v>150</v>
      </c>
      <c r="C41" s="122" t="s">
        <v>142</v>
      </c>
      <c r="D41" s="123" t="s">
        <v>151</v>
      </c>
      <c r="E41" s="155">
        <f>E15+E27</f>
        <v>0</v>
      </c>
      <c r="F41" s="29"/>
      <c r="G41" s="121"/>
      <c r="H41" s="155">
        <f>H15+H27</f>
        <v>574.14697754952294</v>
      </c>
      <c r="I41" s="29"/>
      <c r="J41" s="121"/>
      <c r="K41" s="155">
        <f>K15+K27</f>
        <v>0</v>
      </c>
      <c r="L41" s="29"/>
      <c r="M41" s="130"/>
    </row>
    <row r="42" spans="2:17" ht="13.5" thickBot="1" x14ac:dyDescent="0.35">
      <c r="B42" s="87"/>
      <c r="C42" s="84"/>
      <c r="D42" s="131" t="s">
        <v>17</v>
      </c>
      <c r="E42" s="132">
        <f>SUM(E35:E41)</f>
        <v>11463.023167196317</v>
      </c>
      <c r="F42" s="133">
        <f>F16+F28</f>
        <v>13930.919713282108</v>
      </c>
      <c r="G42" s="134">
        <f>IF(F42&lt;&gt;0,E42/F42,0)</f>
        <v>0.82284755085245143</v>
      </c>
      <c r="H42" s="132">
        <f>SUM(H35:H41)</f>
        <v>6512.8953519500919</v>
      </c>
      <c r="I42" s="133">
        <f>I16+I28</f>
        <v>3340.4577357681364</v>
      </c>
      <c r="J42" s="134">
        <f>IF(I42&lt;&gt;0,H42/I42,0)</f>
        <v>1.9497014682188323</v>
      </c>
      <c r="K42" s="132">
        <f>SUM(K35:K41)</f>
        <v>15477.710889706901</v>
      </c>
      <c r="L42" s="133">
        <f>L16+L28</f>
        <v>57360.350315200107</v>
      </c>
      <c r="M42" s="135">
        <f>IF(L42&lt;&gt;0,K42/L42,0)</f>
        <v>0.26983292125406377</v>
      </c>
    </row>
    <row r="43" spans="2:17" ht="12.75" customHeight="1" thickBot="1" x14ac:dyDescent="0.35">
      <c r="D43" s="42"/>
      <c r="E43" s="47"/>
      <c r="F43" s="90"/>
      <c r="G43" s="91"/>
      <c r="H43" s="47"/>
      <c r="I43" s="90"/>
      <c r="J43" s="91"/>
      <c r="K43" s="47"/>
      <c r="L43" s="90"/>
      <c r="M43" s="91"/>
    </row>
    <row r="44" spans="2:17" ht="15.75" customHeight="1" x14ac:dyDescent="0.35">
      <c r="B44" s="4" t="s">
        <v>18</v>
      </c>
      <c r="C44" s="83"/>
      <c r="D44" s="83"/>
      <c r="E44" s="136" t="s">
        <v>174</v>
      </c>
      <c r="F44" s="137"/>
      <c r="G44" s="138"/>
      <c r="H44" s="136" t="s">
        <v>175</v>
      </c>
      <c r="I44" s="137"/>
      <c r="J44" s="138"/>
      <c r="K44" s="136" t="s">
        <v>15</v>
      </c>
      <c r="L44" s="137"/>
      <c r="M44" s="139"/>
    </row>
    <row r="45" spans="2:17" ht="13" x14ac:dyDescent="0.3">
      <c r="B45" s="140"/>
      <c r="E45" s="113" t="s">
        <v>133</v>
      </c>
      <c r="F45" s="114" t="s">
        <v>134</v>
      </c>
      <c r="G45" s="115" t="s">
        <v>135</v>
      </c>
      <c r="H45" s="113" t="s">
        <v>133</v>
      </c>
      <c r="I45" s="114" t="s">
        <v>134</v>
      </c>
      <c r="J45" s="115" t="s">
        <v>135</v>
      </c>
      <c r="K45" s="113" t="s">
        <v>133</v>
      </c>
      <c r="L45" s="114" t="s">
        <v>134</v>
      </c>
      <c r="M45" s="116" t="s">
        <v>135</v>
      </c>
    </row>
    <row r="46" spans="2:17" x14ac:dyDescent="0.25">
      <c r="B46" s="13"/>
      <c r="E46" s="117" t="s">
        <v>139</v>
      </c>
      <c r="F46" s="118" t="s">
        <v>140</v>
      </c>
      <c r="G46" s="119" t="s">
        <v>133</v>
      </c>
      <c r="H46" s="117" t="s">
        <v>139</v>
      </c>
      <c r="I46" s="118" t="s">
        <v>140</v>
      </c>
      <c r="J46" s="119" t="s">
        <v>133</v>
      </c>
      <c r="K46" s="117" t="s">
        <v>139</v>
      </c>
      <c r="L46" s="118" t="s">
        <v>140</v>
      </c>
      <c r="M46" s="120" t="s">
        <v>133</v>
      </c>
    </row>
    <row r="47" spans="2:17" ht="12.75" customHeight="1" x14ac:dyDescent="0.3">
      <c r="B47" s="127" t="s">
        <v>19</v>
      </c>
      <c r="E47" s="150">
        <f>SUM('Table 4.12'!J46,'Table 4.15'!J46,'Table 4.18'!J46)+SUM('Table 4.13'!J55,'Table 4.16'!J55,'Table 4.19'!J55)+SUM('Table 4.14'!J50,'Table 4.17'!J50,'Table 4.20'!J50)</f>
        <v>48.584560119891144</v>
      </c>
      <c r="F47" s="157">
        <f>SUM('Table 4.12'!E46,'Table 4.15'!E46,'Table 4.18'!E46)+SUM('Table 4.13'!E55,'Table 4.16'!E55,'Table 4.19'!E55)+SUM('Table 4.14'!E50,'Table 4.17'!E50,'Table 4.20'!E50)</f>
        <v>716.36522950000028</v>
      </c>
      <c r="G47" s="158">
        <f>IF(F47&lt;&gt;0,E47/F47,0)</f>
        <v>6.7820935633352272E-2</v>
      </c>
      <c r="H47" s="150">
        <f>SUM('Table 4.12'!J50,'Table 4.15'!J50,'Table 4.18'!J50)+SUM('Table 4.13'!J59,'Table 4.16'!J59,'Table 4.19'!J59)+SUM('Table 4.14'!J54,'Table 4.17'!J54,'Table 4.20'!J54)</f>
        <v>43373.788156159659</v>
      </c>
      <c r="I47" s="157">
        <f>SUM('Table 4.12'!E50,'Table 4.15'!E50,'Table 4.18'!E50)+SUM('Table 4.13'!E59,'Table 4.16'!E59,'Table 4.19'!E59)+SUM('Table 4.14'!E54,'Table 4.17'!E54,'Table 4.20'!E54)</f>
        <v>63451.488573699375</v>
      </c>
      <c r="J47" s="158">
        <f>IF(I47&lt;&gt;0,H47/I47,0)</f>
        <v>0.68357400482071717</v>
      </c>
      <c r="K47" s="21">
        <f>SUM(E47,H47)</f>
        <v>43422.372716279548</v>
      </c>
      <c r="L47" s="19">
        <f>SUM(F47,I47)</f>
        <v>64167.853803199374</v>
      </c>
      <c r="M47" s="141">
        <f>IF(L47&lt;&gt;0,K47/L47,0)</f>
        <v>0.67669978256487262</v>
      </c>
    </row>
    <row r="48" spans="2:17" ht="13" x14ac:dyDescent="0.3">
      <c r="B48" s="129" t="s">
        <v>220</v>
      </c>
      <c r="C48" s="29"/>
      <c r="D48" s="29"/>
      <c r="E48" s="155">
        <f>SUM('Table 4.12'!J47,'Table 4.15'!J47,'Table 4.18'!J47)+SUM('Table 4.13'!J56,'Table 4.16'!J56,'Table 4.19'!J56)+SUM('Table 4.14'!J51,'Table 4.17'!J51,'Table 4.20'!J51)</f>
        <v>0</v>
      </c>
      <c r="F48" s="28">
        <f>SUM('Table 4.12'!E47,'Table 4.15'!E47,'Table 4.18'!E47)+SUM('Table 4.13'!E56,'Table 4.16'!E56,'Table 4.19'!E56)+SUM('Table 4.14'!E51,'Table 4.17'!E51,'Table 4.20'!E51)</f>
        <v>0</v>
      </c>
      <c r="G48" s="159">
        <f>IF(F48&lt;&gt;0,E48/F48,0)</f>
        <v>0</v>
      </c>
      <c r="H48" s="155">
        <f>SUM('Table 4.12'!J51,'Table 4.15'!J51,'Table 4.18'!J51)+SUM('Table 4.13'!J60,'Table 4.16'!J60,'Table 4.19'!J60)+SUM('Table 4.14'!J55,'Table 4.17'!J55,'Table 4.20'!J55)</f>
        <v>12097.718260777776</v>
      </c>
      <c r="I48" s="28">
        <f>SUM('Table 4.12'!E51,'Table 4.15'!E51,'Table 4.18'!E51)+SUM('Table 4.13'!E60,'Table 4.16'!E60,'Table 4.19'!E60)+SUM('Table 4.14'!E55,'Table 4.17'!E55,'Table 4.20'!E55)</f>
        <v>9390.6912701593355</v>
      </c>
      <c r="J48" s="159">
        <f>IF(I48&lt;&gt;0,H48/I48,0)</f>
        <v>1.2882670628540969</v>
      </c>
      <c r="K48" s="30">
        <f>SUM(E48,H48)</f>
        <v>12097.718260777776</v>
      </c>
      <c r="L48" s="28">
        <f>SUM(F48,I48)</f>
        <v>9390.6912701593355</v>
      </c>
      <c r="M48" s="142">
        <f>IF(L48&lt;&gt;0,K48/L48,0)</f>
        <v>1.2882670628540969</v>
      </c>
    </row>
    <row r="49" spans="2:15" ht="13.5" thickBot="1" x14ac:dyDescent="0.35">
      <c r="B49" s="87"/>
      <c r="C49" s="84"/>
      <c r="D49" s="131" t="s">
        <v>17</v>
      </c>
      <c r="E49" s="132">
        <f>SUM(E47:E48)</f>
        <v>48.584560119891144</v>
      </c>
      <c r="F49" s="133">
        <f>SUM(F47:F48)</f>
        <v>716.36522950000028</v>
      </c>
      <c r="G49" s="143">
        <f>IF(F49&lt;&gt;0,E49/F49,0)</f>
        <v>6.7820935633352272E-2</v>
      </c>
      <c r="H49" s="132">
        <f>SUM(H47:H48)</f>
        <v>55471.506416937438</v>
      </c>
      <c r="I49" s="133">
        <f>SUM(I47:I48)</f>
        <v>72842.179843858714</v>
      </c>
      <c r="J49" s="143">
        <f>IF(I49&lt;&gt;0,H49/I49,0)</f>
        <v>0.76153001648006302</v>
      </c>
      <c r="K49" s="132">
        <f>SUM(K47:K48)</f>
        <v>55520.09097705732</v>
      </c>
      <c r="L49" s="133">
        <f>SUM(L47:L48)</f>
        <v>73558.545073358706</v>
      </c>
      <c r="M49" s="135">
        <f>IF(L49&lt;&gt;0,K49/L49,0)</f>
        <v>0.75477418594519596</v>
      </c>
    </row>
    <row r="50" spans="2:15" ht="12.75" customHeight="1" thickBot="1" x14ac:dyDescent="0.3"/>
    <row r="51" spans="2:15" ht="15.75" customHeight="1" x14ac:dyDescent="0.35">
      <c r="B51" s="145" t="s">
        <v>15</v>
      </c>
      <c r="C51" s="83"/>
      <c r="D51" s="83"/>
      <c r="E51" s="136" t="s">
        <v>174</v>
      </c>
      <c r="F51" s="137"/>
      <c r="G51" s="138"/>
      <c r="H51" s="136" t="s">
        <v>175</v>
      </c>
      <c r="I51" s="137"/>
      <c r="J51" s="138"/>
      <c r="K51" s="136" t="s">
        <v>15</v>
      </c>
      <c r="L51" s="137"/>
      <c r="M51" s="139"/>
    </row>
    <row r="52" spans="2:15" ht="13" x14ac:dyDescent="0.3">
      <c r="B52" s="13"/>
      <c r="D52" s="106"/>
      <c r="E52" s="113" t="s">
        <v>133</v>
      </c>
      <c r="F52" s="114" t="s">
        <v>134</v>
      </c>
      <c r="G52" s="115" t="s">
        <v>135</v>
      </c>
      <c r="H52" s="113" t="s">
        <v>133</v>
      </c>
      <c r="I52" s="114" t="s">
        <v>134</v>
      </c>
      <c r="J52" s="115" t="s">
        <v>135</v>
      </c>
      <c r="K52" s="113" t="s">
        <v>133</v>
      </c>
      <c r="L52" s="114" t="s">
        <v>134</v>
      </c>
      <c r="M52" s="116" t="s">
        <v>135</v>
      </c>
    </row>
    <row r="53" spans="2:15" ht="12.75" customHeight="1" x14ac:dyDescent="0.3">
      <c r="B53" s="13"/>
      <c r="D53" s="42"/>
      <c r="E53" s="117" t="s">
        <v>139</v>
      </c>
      <c r="F53" s="118" t="s">
        <v>140</v>
      </c>
      <c r="G53" s="119" t="s">
        <v>133</v>
      </c>
      <c r="H53" s="117" t="s">
        <v>139</v>
      </c>
      <c r="I53" s="118" t="s">
        <v>140</v>
      </c>
      <c r="J53" s="119" t="s">
        <v>133</v>
      </c>
      <c r="K53" s="117" t="s">
        <v>139</v>
      </c>
      <c r="L53" s="118" t="s">
        <v>140</v>
      </c>
      <c r="M53" s="120" t="s">
        <v>133</v>
      </c>
    </row>
    <row r="54" spans="2:15" ht="12.75" customHeight="1" x14ac:dyDescent="0.3">
      <c r="B54" s="13" t="s">
        <v>176</v>
      </c>
      <c r="D54" s="42"/>
      <c r="E54" s="150">
        <f>SUM(E16,H16,K16)</f>
        <v>803.17855126792949</v>
      </c>
      <c r="F54" s="157">
        <f>SUM(F16,I16,L16)</f>
        <v>4833.388684314582</v>
      </c>
      <c r="G54" s="158">
        <f>IF(F54&lt;&gt;0,E54/F54,0)</f>
        <v>0.16617296967537951</v>
      </c>
      <c r="H54" s="150">
        <f>SUM(E28,H28,K28)</f>
        <v>32650.450857585376</v>
      </c>
      <c r="I54" s="157">
        <f>SUM(F28,I28,L28)</f>
        <v>69798.339079935773</v>
      </c>
      <c r="J54" s="158">
        <f>IF(I54&lt;&gt;0,H54/I54,0)</f>
        <v>0.46778263334021186</v>
      </c>
      <c r="K54" s="21">
        <f>SUM(E54,H54)</f>
        <v>33453.629408853303</v>
      </c>
      <c r="L54" s="19">
        <f>SUM(F54,I54)</f>
        <v>74631.727764250361</v>
      </c>
      <c r="M54" s="146">
        <f>IF(L54&lt;&gt;0,K54/L54,0)</f>
        <v>0.44824942971343157</v>
      </c>
    </row>
    <row r="55" spans="2:15" ht="12.75" customHeight="1" x14ac:dyDescent="0.3">
      <c r="B55" s="126" t="s">
        <v>177</v>
      </c>
      <c r="C55" s="29"/>
      <c r="D55" s="144"/>
      <c r="E55" s="155">
        <f>E49</f>
        <v>48.584560119891144</v>
      </c>
      <c r="F55" s="28">
        <f>F49</f>
        <v>716.36522950000028</v>
      </c>
      <c r="G55" s="159">
        <f>IF(F55&lt;&gt;0,E55/F55,0)</f>
        <v>6.7820935633352272E-2</v>
      </c>
      <c r="H55" s="155">
        <f>H49</f>
        <v>55471.506416937438</v>
      </c>
      <c r="I55" s="28">
        <f>I49</f>
        <v>72842.179843858714</v>
      </c>
      <c r="J55" s="159">
        <f>IF(I55&lt;&gt;0,H55/I55,0)</f>
        <v>0.76153001648006302</v>
      </c>
      <c r="K55" s="30">
        <f>SUM(E55,H55)</f>
        <v>55520.090977057327</v>
      </c>
      <c r="L55" s="28">
        <f>SUM(F55,I55)</f>
        <v>73558.54507335872</v>
      </c>
      <c r="M55" s="147">
        <f>IF(L55&lt;&gt;0,K55/L55,0)</f>
        <v>0.75477418594519585</v>
      </c>
    </row>
    <row r="56" spans="2:15" ht="12.75" customHeight="1" thickBot="1" x14ac:dyDescent="0.35">
      <c r="B56" s="87"/>
      <c r="C56" s="84"/>
      <c r="D56" s="131" t="s">
        <v>15</v>
      </c>
      <c r="E56" s="148">
        <f>SUM(E54:E55)</f>
        <v>851.76311138782069</v>
      </c>
      <c r="F56" s="149">
        <f>F54</f>
        <v>4833.388684314582</v>
      </c>
      <c r="G56" s="134">
        <f>IF(F56&lt;&gt;0,E56/F56,0)</f>
        <v>0.17622483251801802</v>
      </c>
      <c r="H56" s="148">
        <f>SUM(H54:H55)</f>
        <v>88121.957274522807</v>
      </c>
      <c r="I56" s="149">
        <f>I54</f>
        <v>69798.339079935773</v>
      </c>
      <c r="J56" s="134">
        <f>IF(I56&lt;&gt;0,H56/I56,0)</f>
        <v>1.262522266806408</v>
      </c>
      <c r="K56" s="148">
        <f>SUM(K54:K55)</f>
        <v>88973.720385910623</v>
      </c>
      <c r="L56" s="149">
        <f>L54</f>
        <v>74631.727764250361</v>
      </c>
      <c r="M56" s="135">
        <f>IF(L56&lt;&gt;0,K56/L56,0)</f>
        <v>1.1921701808507543</v>
      </c>
    </row>
    <row r="57" spans="2:15" ht="12.75" hidden="1" customHeight="1" x14ac:dyDescent="0.3">
      <c r="D57" s="42"/>
      <c r="E57" s="97"/>
      <c r="F57" s="97"/>
      <c r="G57" s="43"/>
      <c r="H57" s="97"/>
      <c r="I57" s="97"/>
      <c r="J57" s="43"/>
      <c r="K57" s="97"/>
      <c r="L57" s="97"/>
      <c r="M57" s="43"/>
    </row>
    <row r="58" spans="2:15" ht="13" hidden="1" x14ac:dyDescent="0.3">
      <c r="B58" s="92" t="s">
        <v>152</v>
      </c>
      <c r="C58" s="93">
        <f>SUM(E58:N63)</f>
        <v>5.8286708792820718E-16</v>
      </c>
      <c r="D58" s="94" t="s">
        <v>115</v>
      </c>
      <c r="E58" s="98">
        <f>E42-SUM('Table 4.12'!J42,'Table 4.15'!J42,'Table 4.18'!J42)</f>
        <v>0</v>
      </c>
      <c r="F58" s="98">
        <f>F42-SUM('Table 4.12'!E42,'Table 4.15'!E42,'Table 4.18'!E42)</f>
        <v>0</v>
      </c>
      <c r="G58" s="96"/>
      <c r="H58" s="98">
        <f>H42-SUM('Table 4.13'!J51,'Table 4.16'!J51,'Table 4.19'!J51)</f>
        <v>0</v>
      </c>
      <c r="I58" s="98">
        <f>I42-SUM('Table 4.13'!E51,'Table 4.16'!E51,'Table 4.19'!E51)</f>
        <v>0</v>
      </c>
      <c r="J58" s="96"/>
      <c r="K58" s="98">
        <f>K42-SUM('Table 4.14'!J46,'Table 4.17'!J46,'Table 4.20'!J46)</f>
        <v>0</v>
      </c>
      <c r="L58" s="98">
        <f>L42-SUM('Table 4.14'!E46,'Table 4.17'!E46,'Table 4.20'!E46)</f>
        <v>0</v>
      </c>
      <c r="M58" s="96"/>
      <c r="N58" s="95">
        <f>SUM('Table 4.12'!B57:N59,'Table 4.13'!B66:N68,'Table 4.14'!B61:N63)+SUM('Table 4.15'!B57:N59,'Table 4.16'!B66:N68,'Table 4.17'!B61:N63)+SUM('Table 4.18'!B57:N59,'Table 4.19'!B66:N68,'Table 4.20'!B61:N63)</f>
        <v>5.8286708792820718E-16</v>
      </c>
      <c r="O58" t="s">
        <v>153</v>
      </c>
    </row>
    <row r="59" spans="2:15" ht="13" hidden="1" x14ac:dyDescent="0.3">
      <c r="B59" s="48"/>
      <c r="C59" s="160"/>
      <c r="D59" s="94"/>
      <c r="E59" s="98">
        <v>0</v>
      </c>
      <c r="F59" s="98">
        <v>0</v>
      </c>
      <c r="G59" s="96"/>
      <c r="H59" s="98">
        <v>0</v>
      </c>
      <c r="I59" s="98">
        <v>0</v>
      </c>
      <c r="J59" s="96"/>
      <c r="K59" s="98">
        <v>0</v>
      </c>
      <c r="L59" s="98">
        <v>0</v>
      </c>
      <c r="M59" s="96"/>
      <c r="N59" s="96"/>
    </row>
    <row r="60" spans="2:15" ht="13" hidden="1" x14ac:dyDescent="0.3">
      <c r="B60" s="48"/>
      <c r="C60" s="160"/>
      <c r="D60" s="94"/>
      <c r="E60" s="98">
        <v>0</v>
      </c>
      <c r="F60" s="98">
        <v>0</v>
      </c>
      <c r="G60" s="96"/>
      <c r="H60" s="98">
        <v>0</v>
      </c>
      <c r="I60" s="98">
        <v>0</v>
      </c>
      <c r="J60" s="96"/>
      <c r="K60" s="98">
        <v>0</v>
      </c>
      <c r="L60" s="98">
        <v>0</v>
      </c>
      <c r="M60" s="96"/>
      <c r="N60" s="96"/>
    </row>
    <row r="61" spans="2:15" ht="13" hidden="1" x14ac:dyDescent="0.3">
      <c r="B61" s="48"/>
      <c r="C61" s="160"/>
      <c r="D61" s="94"/>
      <c r="E61" s="98">
        <v>0</v>
      </c>
      <c r="F61" s="98"/>
      <c r="G61" s="96"/>
      <c r="H61" s="98"/>
      <c r="I61" s="98"/>
      <c r="J61" s="96"/>
      <c r="K61" s="98"/>
      <c r="L61" s="98"/>
      <c r="M61" s="96"/>
      <c r="N61" s="96"/>
    </row>
    <row r="62" spans="2:15" ht="13" hidden="1" x14ac:dyDescent="0.3">
      <c r="B62" s="48"/>
      <c r="C62" s="160"/>
      <c r="D62" s="94"/>
      <c r="E62" s="98">
        <v>0</v>
      </c>
      <c r="F62" s="98"/>
      <c r="G62" s="96"/>
      <c r="H62" s="98"/>
      <c r="I62" s="98"/>
      <c r="J62" s="96"/>
      <c r="K62" s="98"/>
      <c r="L62" s="98"/>
      <c r="M62" s="96"/>
      <c r="N62" s="96"/>
    </row>
    <row r="63" spans="2:15" hidden="1" x14ac:dyDescent="0.25">
      <c r="D63" s="89"/>
      <c r="E63" s="98">
        <v>0</v>
      </c>
      <c r="F63" s="98">
        <v>0</v>
      </c>
      <c r="G63" s="96"/>
      <c r="H63" s="98">
        <v>0</v>
      </c>
      <c r="I63" s="98">
        <v>0</v>
      </c>
      <c r="J63" s="96"/>
      <c r="K63" s="98">
        <v>0</v>
      </c>
      <c r="L63" s="98">
        <v>0</v>
      </c>
      <c r="M63" s="96"/>
    </row>
    <row r="64" spans="2:15" x14ac:dyDescent="0.25">
      <c r="B64" s="29"/>
      <c r="C64" s="29"/>
      <c r="D64" s="29"/>
      <c r="E64" s="30"/>
      <c r="F64" s="30"/>
      <c r="G64" s="29"/>
      <c r="H64" s="29"/>
      <c r="I64" s="29"/>
      <c r="J64" s="29"/>
      <c r="K64" s="29"/>
    </row>
    <row r="65" spans="2:7" x14ac:dyDescent="0.25">
      <c r="B65" t="s">
        <v>22</v>
      </c>
    </row>
    <row r="66" spans="2:7" x14ac:dyDescent="0.25">
      <c r="B66" s="46" t="s">
        <v>264</v>
      </c>
      <c r="G66" s="46"/>
    </row>
    <row r="67" spans="2:7" x14ac:dyDescent="0.25">
      <c r="B67" s="46" t="s">
        <v>154</v>
      </c>
      <c r="G67" s="46"/>
    </row>
    <row r="68" spans="2:7" x14ac:dyDescent="0.25">
      <c r="B68" s="46" t="s">
        <v>155</v>
      </c>
      <c r="G68" s="46"/>
    </row>
    <row r="69" spans="2:7" x14ac:dyDescent="0.25">
      <c r="B69" s="46" t="s">
        <v>156</v>
      </c>
      <c r="G69" s="46"/>
    </row>
    <row r="70" spans="2:7" x14ac:dyDescent="0.25">
      <c r="B70" s="3" t="s">
        <v>199</v>
      </c>
      <c r="G70" s="46"/>
    </row>
    <row r="71" spans="2:7" x14ac:dyDescent="0.25">
      <c r="B71" s="4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BP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23" width="0" hidden="1" customWidth="1"/>
    <col min="24" max="24" width="3.6328125" hidden="1" customWidth="1"/>
    <col min="25" max="68" width="0" hidden="1" customWidth="1"/>
  </cols>
  <sheetData>
    <row r="1" spans="1:68" s="3" customFormat="1" ht="15.5" x14ac:dyDescent="0.35">
      <c r="A1" s="1" t="str">
        <f>VLOOKUP(BP6,TabName,5,FALSE)</f>
        <v>Table 4.22 - Cost of Forwarded UAA Mail -- Standard Mail, Presorted (1), PARS Environment, FY 23</v>
      </c>
      <c r="B1" s="2"/>
      <c r="C1" s="2"/>
      <c r="D1" s="2"/>
      <c r="E1" s="2"/>
      <c r="S1" s="1" t="s">
        <v>181</v>
      </c>
      <c r="AR1" s="107" t="s">
        <v>182</v>
      </c>
    </row>
    <row r="2" spans="1:68" s="3" customFormat="1" ht="8.15" customHeight="1" thickBot="1" x14ac:dyDescent="0.4">
      <c r="A2" s="1"/>
      <c r="B2" s="2"/>
      <c r="C2" s="2"/>
      <c r="D2" s="2"/>
      <c r="E2" s="2"/>
    </row>
    <row r="3" spans="1:68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  <c r="S3" s="4" t="s">
        <v>0</v>
      </c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7"/>
      <c r="AR3" s="4" t="s">
        <v>0</v>
      </c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68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S4" s="8"/>
      <c r="T4" s="9" t="s">
        <v>1</v>
      </c>
      <c r="U4" s="10"/>
      <c r="V4" s="10"/>
      <c r="W4" s="10"/>
      <c r="Y4" s="9" t="s">
        <v>2</v>
      </c>
      <c r="Z4" s="11"/>
      <c r="AA4" s="11"/>
      <c r="AB4" s="11"/>
      <c r="AD4" s="9" t="s">
        <v>3</v>
      </c>
      <c r="AE4" s="11"/>
      <c r="AF4" s="11"/>
      <c r="AG4" s="12"/>
      <c r="AI4"/>
      <c r="AJ4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P4" s="14"/>
      <c r="AR4" s="8"/>
      <c r="AS4" s="9" t="s">
        <v>1</v>
      </c>
      <c r="AT4" s="10"/>
      <c r="AU4" s="10"/>
      <c r="AV4" s="10"/>
      <c r="AX4" s="9" t="s">
        <v>2</v>
      </c>
      <c r="AY4" s="11"/>
      <c r="AZ4" s="11"/>
      <c r="BA4" s="11"/>
      <c r="BC4" s="9" t="s">
        <v>3</v>
      </c>
      <c r="BD4" s="11"/>
      <c r="BE4" s="11"/>
      <c r="BF4" s="12"/>
      <c r="BH4"/>
      <c r="BI4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S6" s="77" t="s">
        <v>23</v>
      </c>
      <c r="T6" s="14"/>
      <c r="U6" s="14"/>
      <c r="V6" s="14"/>
      <c r="W6" s="14"/>
      <c r="Y6" s="14"/>
      <c r="Z6" s="14"/>
      <c r="AA6" s="14"/>
      <c r="AB6" s="14"/>
      <c r="AD6" s="14"/>
      <c r="AE6" s="14"/>
      <c r="AF6" s="14"/>
      <c r="AG6" s="15"/>
      <c r="AR6" s="77" t="s">
        <v>23</v>
      </c>
      <c r="AS6" s="14"/>
      <c r="AT6" s="14"/>
      <c r="AU6" s="14"/>
      <c r="AV6" s="14"/>
      <c r="AX6" s="14"/>
      <c r="AY6" s="14"/>
      <c r="AZ6" s="14"/>
      <c r="BA6" s="14"/>
      <c r="BC6" s="14"/>
      <c r="BD6" s="14"/>
      <c r="BE6" s="14"/>
      <c r="BF6" s="15"/>
      <c r="BP6">
        <v>22</v>
      </c>
    </row>
    <row r="7" spans="1:68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  <c r="S7" s="16" t="s">
        <v>102</v>
      </c>
      <c r="T7" s="14"/>
      <c r="U7" s="14"/>
      <c r="V7" s="14"/>
      <c r="W7" s="14"/>
      <c r="Y7" s="14"/>
      <c r="Z7" s="14"/>
      <c r="AA7" s="14"/>
      <c r="AB7" s="14"/>
      <c r="AD7" s="14"/>
      <c r="AE7" s="14"/>
      <c r="AF7" s="14"/>
      <c r="AG7" s="15"/>
      <c r="AR7" s="16" t="s">
        <v>102</v>
      </c>
      <c r="AS7" s="14"/>
      <c r="AT7" s="14"/>
      <c r="AU7" s="14"/>
      <c r="AV7" s="14"/>
      <c r="AX7" s="14"/>
      <c r="AY7" s="14"/>
      <c r="AZ7" s="14"/>
      <c r="BA7" s="14"/>
      <c r="BC7" s="14"/>
      <c r="BD7" s="14"/>
      <c r="BE7" s="14"/>
      <c r="BF7" s="15"/>
    </row>
    <row r="8" spans="1:68" x14ac:dyDescent="0.25">
      <c r="A8" s="18" t="s">
        <v>13</v>
      </c>
      <c r="B8" s="64">
        <f t="shared" ref="B8:D13" si="0">SUM(T8,AS8)</f>
        <v>9.9264003312541343E-2</v>
      </c>
      <c r="C8" s="64">
        <f t="shared" si="0"/>
        <v>0</v>
      </c>
      <c r="D8" s="64">
        <f t="shared" si="0"/>
        <v>0</v>
      </c>
      <c r="E8" s="54">
        <f t="shared" ref="E8:E13" si="1">SUM(B8:D8)</f>
        <v>9.9264003312541343E-2</v>
      </c>
      <c r="F8" s="50"/>
      <c r="G8" s="51">
        <f t="shared" ref="G8:I13" si="2">SUM(Y8,AX8)</f>
        <v>7.0020801692606124E-3</v>
      </c>
      <c r="H8" s="51">
        <f t="shared" si="2"/>
        <v>0</v>
      </c>
      <c r="I8" s="51">
        <f t="shared" si="2"/>
        <v>0</v>
      </c>
      <c r="J8" s="51">
        <f t="shared" ref="J8:J13" si="3">SUM(G8:I8)</f>
        <v>7.0020801692606124E-3</v>
      </c>
      <c r="K8" s="50"/>
      <c r="L8" s="22">
        <f t="shared" ref="L8:L14" si="4">IF(B8&lt;&gt;0,G8/B8,"--")</f>
        <v>7.0539973561351887E-2</v>
      </c>
      <c r="M8" s="22" t="str">
        <f t="shared" ref="M8:M14" si="5">IF(C8&lt;&gt;0,H8/C8,"--")</f>
        <v>--</v>
      </c>
      <c r="N8" s="22" t="str">
        <f t="shared" ref="N8:N14" si="6">IF(D8&lt;&gt;0,I8/D8,"--")</f>
        <v>--</v>
      </c>
      <c r="O8" s="23">
        <f t="shared" ref="O8:O14" si="7">IF(E8&lt;&gt;0,J8/E8,"--")</f>
        <v>7.0539973561351887E-2</v>
      </c>
      <c r="S8" s="18" t="s">
        <v>13</v>
      </c>
      <c r="T8" s="64">
        <v>4.8714563990289929E-2</v>
      </c>
      <c r="U8" s="64">
        <v>0</v>
      </c>
      <c r="V8" s="64">
        <v>0</v>
      </c>
      <c r="W8" s="54">
        <f t="shared" ref="W8:W13" si="8">SUM(T8:V8)</f>
        <v>4.8714563990289929E-2</v>
      </c>
      <c r="X8" s="50"/>
      <c r="Y8" s="51">
        <v>2.6947914872554532E-3</v>
      </c>
      <c r="Z8" s="51">
        <v>0</v>
      </c>
      <c r="AA8" s="51">
        <v>0</v>
      </c>
      <c r="AB8" s="51">
        <f t="shared" ref="AB8:AB13" si="9">SUM(Y8:AA8)</f>
        <v>2.6947914872554532E-3</v>
      </c>
      <c r="AC8" s="50"/>
      <c r="AD8" s="22">
        <f t="shared" ref="AD8:AG14" si="10">IF(T8&lt;&gt;0,Y8/T8,"--")</f>
        <v>5.5317984325849549E-2</v>
      </c>
      <c r="AE8" s="22" t="str">
        <f t="shared" si="10"/>
        <v>--</v>
      </c>
      <c r="AF8" s="22" t="str">
        <f t="shared" si="10"/>
        <v>--</v>
      </c>
      <c r="AG8" s="23">
        <f t="shared" si="10"/>
        <v>5.5317984325849549E-2</v>
      </c>
      <c r="AI8">
        <v>28</v>
      </c>
      <c r="AM8" s="24">
        <f>VLOOKUP($BP$6,FMap,5,FALSE)</f>
        <v>6</v>
      </c>
      <c r="AN8" s="25">
        <f>VLOOKUP($BP$6,FMap,6,FALSE)</f>
        <v>28</v>
      </c>
      <c r="AO8" s="26">
        <f>VLOOKUP($BP$6,FMap,7,FALSE)</f>
        <v>50</v>
      </c>
      <c r="AR8" s="18" t="s">
        <v>13</v>
      </c>
      <c r="AS8" s="64">
        <v>5.0549439322251422E-2</v>
      </c>
      <c r="AT8" s="64">
        <v>0</v>
      </c>
      <c r="AU8" s="64">
        <v>0</v>
      </c>
      <c r="AV8" s="54">
        <f t="shared" ref="AV8:AV13" si="11">SUM(AS8:AU8)</f>
        <v>5.0549439322251422E-2</v>
      </c>
      <c r="AW8" s="50"/>
      <c r="AX8" s="51">
        <v>4.3072886820051592E-3</v>
      </c>
      <c r="AY8" s="51">
        <v>0</v>
      </c>
      <c r="AZ8" s="51">
        <v>0</v>
      </c>
      <c r="BA8" s="51">
        <f t="shared" ref="BA8:BA13" si="12">SUM(AX8:AZ8)</f>
        <v>4.3072886820051592E-3</v>
      </c>
      <c r="BB8" s="50"/>
      <c r="BC8" s="22">
        <f t="shared" ref="BC8:BC14" si="13">IF(AS8&lt;&gt;0,AX8/AS8,"--")</f>
        <v>8.5209425460612942E-2</v>
      </c>
      <c r="BD8" s="22" t="str">
        <f t="shared" ref="BD8:BD14" si="14">IF(AT8&lt;&gt;0,AY8/AT8,"--")</f>
        <v>--</v>
      </c>
      <c r="BE8" s="22" t="str">
        <f t="shared" ref="BE8:BE14" si="15">IF(AU8&lt;&gt;0,AZ8/AU8,"--")</f>
        <v>--</v>
      </c>
      <c r="BF8" s="23">
        <f t="shared" ref="BF8:BF14" si="16">IF(AV8&lt;&gt;0,BA8/AV8,"--")</f>
        <v>8.5209425460612942E-2</v>
      </c>
      <c r="BH8">
        <v>28</v>
      </c>
      <c r="BL8" s="24">
        <f>VLOOKUP($BP$6,FMap,8,FALSE)</f>
        <v>9</v>
      </c>
      <c r="BM8" s="25">
        <f>VLOOKUP($BP$6,FMap,9,FALSE)</f>
        <v>31</v>
      </c>
      <c r="BN8" s="26">
        <f>VLOOKUP($BP$6,FMap,10,FALSE)</f>
        <v>53</v>
      </c>
    </row>
    <row r="9" spans="1:68" x14ac:dyDescent="0.25">
      <c r="A9" s="27" t="s">
        <v>24</v>
      </c>
      <c r="B9" s="64">
        <f t="shared" si="0"/>
        <v>9.9264003312541343E-2</v>
      </c>
      <c r="C9" s="64">
        <f t="shared" si="0"/>
        <v>0</v>
      </c>
      <c r="D9" s="64">
        <f t="shared" si="0"/>
        <v>0</v>
      </c>
      <c r="E9" s="54">
        <f t="shared" si="1"/>
        <v>9.9264003312541343E-2</v>
      </c>
      <c r="F9" s="50"/>
      <c r="G9" s="51">
        <f t="shared" si="2"/>
        <v>7.6109919749968121E-4</v>
      </c>
      <c r="H9" s="51">
        <f t="shared" si="2"/>
        <v>0</v>
      </c>
      <c r="I9" s="51">
        <f t="shared" si="2"/>
        <v>0</v>
      </c>
      <c r="J9" s="51">
        <f t="shared" si="3"/>
        <v>7.6109919749968121E-4</v>
      </c>
      <c r="K9" s="50"/>
      <c r="L9" s="22">
        <f t="shared" si="4"/>
        <v>7.6674239613658763E-3</v>
      </c>
      <c r="M9" s="22" t="str">
        <f t="shared" si="5"/>
        <v>--</v>
      </c>
      <c r="N9" s="22" t="str">
        <f t="shared" si="6"/>
        <v>--</v>
      </c>
      <c r="O9" s="23">
        <f t="shared" si="7"/>
        <v>7.6674239613658763E-3</v>
      </c>
      <c r="S9" s="27" t="s">
        <v>24</v>
      </c>
      <c r="T9" s="64">
        <v>4.8714563990289929E-2</v>
      </c>
      <c r="U9" s="64">
        <v>0</v>
      </c>
      <c r="V9" s="64">
        <v>0</v>
      </c>
      <c r="W9" s="54">
        <f t="shared" si="8"/>
        <v>4.8714563990289929E-2</v>
      </c>
      <c r="X9" s="50"/>
      <c r="Y9" s="51">
        <v>3.7351521520664026E-4</v>
      </c>
      <c r="Z9" s="51">
        <v>0</v>
      </c>
      <c r="AA9" s="51">
        <v>0</v>
      </c>
      <c r="AB9" s="51">
        <f t="shared" si="9"/>
        <v>3.7351521520664026E-4</v>
      </c>
      <c r="AC9" s="50"/>
      <c r="AD9" s="22">
        <f t="shared" si="10"/>
        <v>7.6674239613658763E-3</v>
      </c>
      <c r="AE9" s="22" t="str">
        <f t="shared" si="10"/>
        <v>--</v>
      </c>
      <c r="AF9" s="22" t="str">
        <f t="shared" si="10"/>
        <v>--</v>
      </c>
      <c r="AG9" s="23">
        <f t="shared" si="10"/>
        <v>7.6674239613658763E-3</v>
      </c>
      <c r="AI9">
        <v>29</v>
      </c>
      <c r="AM9">
        <f>$AM$8</f>
        <v>6</v>
      </c>
      <c r="AN9">
        <f>$AN$8</f>
        <v>28</v>
      </c>
      <c r="AO9">
        <f>$AO$8</f>
        <v>50</v>
      </c>
      <c r="AR9" s="27" t="s">
        <v>24</v>
      </c>
      <c r="AS9" s="64">
        <v>5.0549439322251422E-2</v>
      </c>
      <c r="AT9" s="64">
        <v>0</v>
      </c>
      <c r="AU9" s="64">
        <v>0</v>
      </c>
      <c r="AV9" s="54">
        <f t="shared" si="11"/>
        <v>5.0549439322251422E-2</v>
      </c>
      <c r="AW9" s="50"/>
      <c r="AX9" s="51">
        <v>3.8758398229304101E-4</v>
      </c>
      <c r="AY9" s="51">
        <v>0</v>
      </c>
      <c r="AZ9" s="51">
        <v>0</v>
      </c>
      <c r="BA9" s="51">
        <f t="shared" si="12"/>
        <v>3.8758398229304101E-4</v>
      </c>
      <c r="BB9" s="50"/>
      <c r="BC9" s="22">
        <f t="shared" si="13"/>
        <v>7.6674239613658763E-3</v>
      </c>
      <c r="BD9" s="22" t="str">
        <f t="shared" si="14"/>
        <v>--</v>
      </c>
      <c r="BE9" s="22" t="str">
        <f t="shared" si="15"/>
        <v>--</v>
      </c>
      <c r="BF9" s="23">
        <f t="shared" si="16"/>
        <v>7.6674239613658763E-3</v>
      </c>
      <c r="BH9">
        <v>29</v>
      </c>
      <c r="BL9">
        <f>$BL$8</f>
        <v>9</v>
      </c>
      <c r="BM9">
        <f>$BM$8</f>
        <v>31</v>
      </c>
      <c r="BN9">
        <f>$BN$8</f>
        <v>53</v>
      </c>
    </row>
    <row r="10" spans="1:68" x14ac:dyDescent="0.25">
      <c r="A10" s="18" t="s">
        <v>25</v>
      </c>
      <c r="B10" s="64">
        <f t="shared" si="0"/>
        <v>1.9852800662508254</v>
      </c>
      <c r="C10" s="64">
        <f t="shared" si="0"/>
        <v>0</v>
      </c>
      <c r="D10" s="64">
        <f t="shared" si="0"/>
        <v>0</v>
      </c>
      <c r="E10" s="54">
        <f t="shared" si="1"/>
        <v>1.9852800662508254</v>
      </c>
      <c r="F10" s="50"/>
      <c r="G10" s="51">
        <f t="shared" si="2"/>
        <v>0.1288576816340084</v>
      </c>
      <c r="H10" s="51">
        <f t="shared" si="2"/>
        <v>0</v>
      </c>
      <c r="I10" s="51">
        <f t="shared" si="2"/>
        <v>0</v>
      </c>
      <c r="J10" s="51">
        <f t="shared" si="3"/>
        <v>0.1288576816340084</v>
      </c>
      <c r="K10" s="50"/>
      <c r="L10" s="22">
        <f t="shared" si="4"/>
        <v>6.4906550881435279E-2</v>
      </c>
      <c r="M10" s="22" t="str">
        <f t="shared" si="5"/>
        <v>--</v>
      </c>
      <c r="N10" s="22" t="str">
        <f t="shared" si="6"/>
        <v>--</v>
      </c>
      <c r="O10" s="23">
        <f t="shared" si="7"/>
        <v>6.4906550881435279E-2</v>
      </c>
      <c r="S10" s="18" t="s">
        <v>25</v>
      </c>
      <c r="T10" s="54">
        <v>0.97429127980579788</v>
      </c>
      <c r="U10" s="54">
        <v>0</v>
      </c>
      <c r="V10" s="54">
        <v>0</v>
      </c>
      <c r="W10" s="54">
        <f t="shared" si="8"/>
        <v>0.97429127980579788</v>
      </c>
      <c r="X10" s="50"/>
      <c r="Y10" s="51">
        <v>6.3237886526053708E-2</v>
      </c>
      <c r="Z10" s="51">
        <v>0</v>
      </c>
      <c r="AA10" s="51">
        <v>0</v>
      </c>
      <c r="AB10" s="51">
        <f t="shared" si="9"/>
        <v>6.3237886526053708E-2</v>
      </c>
      <c r="AC10" s="50"/>
      <c r="AD10" s="22">
        <f t="shared" si="10"/>
        <v>6.4906550881435265E-2</v>
      </c>
      <c r="AE10" s="22" t="str">
        <f t="shared" si="10"/>
        <v>--</v>
      </c>
      <c r="AF10" s="22" t="str">
        <f t="shared" si="10"/>
        <v>--</v>
      </c>
      <c r="AG10" s="23">
        <f t="shared" si="10"/>
        <v>6.4906550881435265E-2</v>
      </c>
      <c r="AI10">
        <v>30</v>
      </c>
      <c r="AK10">
        <v>10</v>
      </c>
      <c r="AM10">
        <f>$AM$8</f>
        <v>6</v>
      </c>
      <c r="AN10">
        <f>$AN$8</f>
        <v>28</v>
      </c>
      <c r="AO10">
        <f>$AO$8</f>
        <v>50</v>
      </c>
      <c r="AR10" s="18" t="s">
        <v>25</v>
      </c>
      <c r="AS10" s="54">
        <v>1.0109887864450275</v>
      </c>
      <c r="AT10" s="54">
        <v>0</v>
      </c>
      <c r="AU10" s="54">
        <v>0</v>
      </c>
      <c r="AV10" s="54">
        <f t="shared" si="11"/>
        <v>1.0109887864450275</v>
      </c>
      <c r="AW10" s="50"/>
      <c r="AX10" s="51">
        <v>6.5619795107954695E-2</v>
      </c>
      <c r="AY10" s="51">
        <v>0</v>
      </c>
      <c r="AZ10" s="51">
        <v>0</v>
      </c>
      <c r="BA10" s="51">
        <f t="shared" si="12"/>
        <v>6.5619795107954695E-2</v>
      </c>
      <c r="BB10" s="50"/>
      <c r="BC10" s="22">
        <f t="shared" si="13"/>
        <v>6.4906550881435293E-2</v>
      </c>
      <c r="BD10" s="22" t="str">
        <f t="shared" si="14"/>
        <v>--</v>
      </c>
      <c r="BE10" s="22" t="str">
        <f t="shared" si="15"/>
        <v>--</v>
      </c>
      <c r="BF10" s="23">
        <f t="shared" si="16"/>
        <v>6.4906550881435293E-2</v>
      </c>
      <c r="BH10">
        <v>30</v>
      </c>
      <c r="BJ10">
        <v>10</v>
      </c>
      <c r="BL10">
        <f>$BL$8</f>
        <v>9</v>
      </c>
      <c r="BM10">
        <f>$BM$8</f>
        <v>31</v>
      </c>
      <c r="BN10">
        <f>$BN$8</f>
        <v>53</v>
      </c>
    </row>
    <row r="11" spans="1:68" x14ac:dyDescent="0.25">
      <c r="A11" s="18" t="s">
        <v>26</v>
      </c>
      <c r="B11" s="64">
        <f t="shared" si="0"/>
        <v>0.73837528864033841</v>
      </c>
      <c r="C11" s="64">
        <f t="shared" si="0"/>
        <v>0</v>
      </c>
      <c r="D11" s="64">
        <f t="shared" si="0"/>
        <v>0</v>
      </c>
      <c r="E11" s="54">
        <f t="shared" si="1"/>
        <v>0.73837528864033841</v>
      </c>
      <c r="F11" s="50"/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 t="shared" si="3"/>
        <v>0</v>
      </c>
      <c r="K11" s="50"/>
      <c r="L11" s="22">
        <f t="shared" si="4"/>
        <v>0</v>
      </c>
      <c r="M11" s="22" t="str">
        <f t="shared" si="5"/>
        <v>--</v>
      </c>
      <c r="N11" s="22" t="str">
        <f t="shared" si="6"/>
        <v>--</v>
      </c>
      <c r="O11" s="23">
        <f t="shared" si="7"/>
        <v>0</v>
      </c>
      <c r="S11" s="18" t="s">
        <v>26</v>
      </c>
      <c r="T11" s="54">
        <v>0.36236328424177139</v>
      </c>
      <c r="U11" s="54">
        <v>0</v>
      </c>
      <c r="V11" s="54">
        <v>0</v>
      </c>
      <c r="W11" s="54">
        <f t="shared" si="8"/>
        <v>0.36236328424177139</v>
      </c>
      <c r="X11" s="50"/>
      <c r="Y11" s="51">
        <v>0</v>
      </c>
      <c r="Z11" s="51">
        <v>0</v>
      </c>
      <c r="AA11" s="51">
        <v>0</v>
      </c>
      <c r="AB11" s="51">
        <f t="shared" si="9"/>
        <v>0</v>
      </c>
      <c r="AC11" s="50"/>
      <c r="AD11" s="22">
        <f t="shared" si="10"/>
        <v>0</v>
      </c>
      <c r="AE11" s="22" t="str">
        <f t="shared" si="10"/>
        <v>--</v>
      </c>
      <c r="AF11" s="22" t="str">
        <f t="shared" si="10"/>
        <v>--</v>
      </c>
      <c r="AG11" s="23">
        <f t="shared" si="10"/>
        <v>0</v>
      </c>
      <c r="AI11">
        <v>31</v>
      </c>
      <c r="AK11">
        <v>10</v>
      </c>
      <c r="AM11">
        <f>$AM$8</f>
        <v>6</v>
      </c>
      <c r="AN11">
        <f>$AN$8</f>
        <v>28</v>
      </c>
      <c r="AO11">
        <f>$AO$8</f>
        <v>50</v>
      </c>
      <c r="AR11" s="18" t="s">
        <v>26</v>
      </c>
      <c r="AS11" s="54">
        <v>0.37601200439856702</v>
      </c>
      <c r="AT11" s="54">
        <v>0</v>
      </c>
      <c r="AU11" s="54">
        <v>0</v>
      </c>
      <c r="AV11" s="54">
        <f t="shared" si="11"/>
        <v>0.37601200439856702</v>
      </c>
      <c r="AW11" s="50"/>
      <c r="AX11" s="51">
        <v>0</v>
      </c>
      <c r="AY11" s="51">
        <v>0</v>
      </c>
      <c r="AZ11" s="51">
        <v>0</v>
      </c>
      <c r="BA11" s="51">
        <f t="shared" si="12"/>
        <v>0</v>
      </c>
      <c r="BB11" s="50"/>
      <c r="BC11" s="22">
        <f t="shared" si="13"/>
        <v>0</v>
      </c>
      <c r="BD11" s="22" t="str">
        <f t="shared" si="14"/>
        <v>--</v>
      </c>
      <c r="BE11" s="22" t="str">
        <f t="shared" si="15"/>
        <v>--</v>
      </c>
      <c r="BF11" s="23">
        <f t="shared" si="16"/>
        <v>0</v>
      </c>
      <c r="BH11">
        <v>31</v>
      </c>
      <c r="BJ11">
        <v>10</v>
      </c>
      <c r="BL11">
        <f>$BL$8</f>
        <v>9</v>
      </c>
      <c r="BM11">
        <f>$BM$8</f>
        <v>31</v>
      </c>
      <c r="BN11">
        <f>$BN$8</f>
        <v>53</v>
      </c>
    </row>
    <row r="12" spans="1:68" x14ac:dyDescent="0.25">
      <c r="A12" s="27" t="s">
        <v>92</v>
      </c>
      <c r="B12" s="64">
        <f t="shared" si="0"/>
        <v>1.1476407742979458</v>
      </c>
      <c r="C12" s="64">
        <f t="shared" si="0"/>
        <v>0</v>
      </c>
      <c r="D12" s="64">
        <f t="shared" si="0"/>
        <v>0</v>
      </c>
      <c r="E12" s="54">
        <f t="shared" si="1"/>
        <v>1.1476407742979458</v>
      </c>
      <c r="F12" s="50"/>
      <c r="G12" s="51">
        <f t="shared" si="2"/>
        <v>0.12118565604195775</v>
      </c>
      <c r="H12" s="51">
        <f t="shared" si="2"/>
        <v>0</v>
      </c>
      <c r="I12" s="51">
        <f t="shared" si="2"/>
        <v>0</v>
      </c>
      <c r="J12" s="51">
        <f t="shared" si="3"/>
        <v>0.12118565604195775</v>
      </c>
      <c r="K12" s="50"/>
      <c r="L12" s="22">
        <f t="shared" si="4"/>
        <v>0.10559546049249731</v>
      </c>
      <c r="M12" s="22" t="str">
        <f t="shared" si="5"/>
        <v>--</v>
      </c>
      <c r="N12" s="22" t="str">
        <f t="shared" si="6"/>
        <v>--</v>
      </c>
      <c r="O12" s="23">
        <f t="shared" si="7"/>
        <v>0.10559546049249731</v>
      </c>
      <c r="S12" s="27" t="s">
        <v>92</v>
      </c>
      <c r="T12" s="54">
        <v>0.5632134315737366</v>
      </c>
      <c r="U12" s="54">
        <v>0</v>
      </c>
      <c r="V12" s="54">
        <v>0</v>
      </c>
      <c r="W12" s="54">
        <f t="shared" si="8"/>
        <v>0.5632134315737366</v>
      </c>
      <c r="X12" s="50"/>
      <c r="Y12" s="51">
        <v>5.947278166258832E-2</v>
      </c>
      <c r="Z12" s="51">
        <v>0</v>
      </c>
      <c r="AA12" s="51">
        <v>0</v>
      </c>
      <c r="AB12" s="51">
        <f t="shared" si="9"/>
        <v>5.947278166258832E-2</v>
      </c>
      <c r="AC12" s="50"/>
      <c r="AD12" s="22">
        <f t="shared" si="10"/>
        <v>0.10559546049249727</v>
      </c>
      <c r="AE12" s="22" t="str">
        <f t="shared" si="10"/>
        <v>--</v>
      </c>
      <c r="AF12" s="22" t="str">
        <f t="shared" si="10"/>
        <v>--</v>
      </c>
      <c r="AG12" s="23">
        <f t="shared" si="10"/>
        <v>0.10559546049249727</v>
      </c>
      <c r="AI12">
        <f>AI11+1</f>
        <v>32</v>
      </c>
      <c r="AJ12">
        <v>33</v>
      </c>
      <c r="AK12">
        <v>10</v>
      </c>
      <c r="AM12">
        <f>$AM$8</f>
        <v>6</v>
      </c>
      <c r="AN12">
        <f>$AN$8</f>
        <v>28</v>
      </c>
      <c r="AO12">
        <f>$AO$8</f>
        <v>50</v>
      </c>
      <c r="AR12" s="27" t="s">
        <v>92</v>
      </c>
      <c r="AS12" s="54">
        <v>0.58442734272420926</v>
      </c>
      <c r="AT12" s="54">
        <v>0</v>
      </c>
      <c r="AU12" s="54">
        <v>0</v>
      </c>
      <c r="AV12" s="54">
        <f t="shared" si="11"/>
        <v>0.58442734272420926</v>
      </c>
      <c r="AW12" s="50"/>
      <c r="AX12" s="51">
        <v>6.1712874379369419E-2</v>
      </c>
      <c r="AY12" s="51">
        <v>0</v>
      </c>
      <c r="AZ12" s="51">
        <v>0</v>
      </c>
      <c r="BA12" s="51">
        <f t="shared" si="12"/>
        <v>6.1712874379369419E-2</v>
      </c>
      <c r="BB12" s="50"/>
      <c r="BC12" s="22">
        <f t="shared" si="13"/>
        <v>0.1055954604924973</v>
      </c>
      <c r="BD12" s="22" t="str">
        <f t="shared" si="14"/>
        <v>--</v>
      </c>
      <c r="BE12" s="22" t="str">
        <f t="shared" si="15"/>
        <v>--</v>
      </c>
      <c r="BF12" s="23">
        <f t="shared" si="16"/>
        <v>0.1055954604924973</v>
      </c>
      <c r="BH12">
        <f>BH11+1</f>
        <v>32</v>
      </c>
      <c r="BI12">
        <v>33</v>
      </c>
      <c r="BJ12">
        <v>10</v>
      </c>
      <c r="BL12">
        <f>$BL$8</f>
        <v>9</v>
      </c>
      <c r="BM12">
        <f>$BM$8</f>
        <v>31</v>
      </c>
      <c r="BN12">
        <f>$BN$8</f>
        <v>53</v>
      </c>
    </row>
    <row r="13" spans="1:68" x14ac:dyDescent="0.25">
      <c r="A13" s="27" t="s">
        <v>93</v>
      </c>
      <c r="B13" s="64">
        <f t="shared" si="0"/>
        <v>9.9264003312541288E-2</v>
      </c>
      <c r="C13" s="64">
        <f t="shared" si="0"/>
        <v>0</v>
      </c>
      <c r="D13" s="64">
        <f t="shared" si="0"/>
        <v>0</v>
      </c>
      <c r="E13" s="54">
        <f t="shared" si="1"/>
        <v>9.9264003312541288E-2</v>
      </c>
      <c r="F13" s="50"/>
      <c r="G13" s="51">
        <f t="shared" si="2"/>
        <v>3.1138185054697242E-2</v>
      </c>
      <c r="H13" s="51">
        <f t="shared" si="2"/>
        <v>0</v>
      </c>
      <c r="I13" s="51">
        <f t="shared" si="2"/>
        <v>0</v>
      </c>
      <c r="J13" s="51">
        <f t="shared" si="3"/>
        <v>3.1138185054697242E-2</v>
      </c>
      <c r="K13" s="50"/>
      <c r="L13" s="22">
        <f t="shared" si="4"/>
        <v>0.31369060299387663</v>
      </c>
      <c r="M13" s="22" t="str">
        <f t="shared" si="5"/>
        <v>--</v>
      </c>
      <c r="N13" s="22" t="str">
        <f t="shared" si="6"/>
        <v>--</v>
      </c>
      <c r="O13" s="23">
        <f t="shared" si="7"/>
        <v>0.31369060299387663</v>
      </c>
      <c r="S13" s="27" t="s">
        <v>93</v>
      </c>
      <c r="T13" s="54">
        <v>4.8714563990289894E-2</v>
      </c>
      <c r="U13" s="54">
        <v>0</v>
      </c>
      <c r="V13" s="54">
        <v>0</v>
      </c>
      <c r="W13" s="54">
        <f t="shared" si="8"/>
        <v>4.8714563990289894E-2</v>
      </c>
      <c r="X13" s="50"/>
      <c r="Y13" s="51">
        <v>1.5281300952697825E-2</v>
      </c>
      <c r="Z13" s="51">
        <v>0</v>
      </c>
      <c r="AA13" s="51">
        <v>0</v>
      </c>
      <c r="AB13" s="51">
        <f t="shared" si="9"/>
        <v>1.5281300952697825E-2</v>
      </c>
      <c r="AC13" s="50"/>
      <c r="AD13" s="22">
        <f t="shared" si="10"/>
        <v>0.31369060299387663</v>
      </c>
      <c r="AE13" s="22" t="str">
        <f t="shared" si="10"/>
        <v>--</v>
      </c>
      <c r="AF13" s="22" t="str">
        <f t="shared" si="10"/>
        <v>--</v>
      </c>
      <c r="AG13" s="23">
        <f t="shared" si="10"/>
        <v>0.31369060299387663</v>
      </c>
      <c r="AI13">
        <v>35</v>
      </c>
      <c r="AK13">
        <v>10</v>
      </c>
      <c r="AM13">
        <f>$AM$8</f>
        <v>6</v>
      </c>
      <c r="AN13">
        <f>$AN$8</f>
        <v>28</v>
      </c>
      <c r="AO13">
        <f>$AO$8</f>
        <v>50</v>
      </c>
      <c r="AR13" s="27" t="s">
        <v>93</v>
      </c>
      <c r="AS13" s="54">
        <v>5.0549439322251387E-2</v>
      </c>
      <c r="AT13" s="54">
        <v>0</v>
      </c>
      <c r="AU13" s="54">
        <v>0</v>
      </c>
      <c r="AV13" s="54">
        <f t="shared" si="11"/>
        <v>5.0549439322251387E-2</v>
      </c>
      <c r="AW13" s="50"/>
      <c r="AX13" s="51">
        <v>1.5856884101999418E-2</v>
      </c>
      <c r="AY13" s="51">
        <v>0</v>
      </c>
      <c r="AZ13" s="51">
        <v>0</v>
      </c>
      <c r="BA13" s="51">
        <f t="shared" si="12"/>
        <v>1.5856884101999418E-2</v>
      </c>
      <c r="BB13" s="50"/>
      <c r="BC13" s="22">
        <f t="shared" si="13"/>
        <v>0.31369060299387669</v>
      </c>
      <c r="BD13" s="22" t="str">
        <f t="shared" si="14"/>
        <v>--</v>
      </c>
      <c r="BE13" s="22" t="str">
        <f t="shared" si="15"/>
        <v>--</v>
      </c>
      <c r="BF13" s="23">
        <f t="shared" si="16"/>
        <v>0.31369060299387669</v>
      </c>
      <c r="BH13">
        <v>35</v>
      </c>
      <c r="BJ13">
        <v>10</v>
      </c>
      <c r="BL13">
        <f>$BL$8</f>
        <v>9</v>
      </c>
      <c r="BM13">
        <f>$BM$8</f>
        <v>31</v>
      </c>
      <c r="BN13">
        <f>$BN$8</f>
        <v>53</v>
      </c>
    </row>
    <row r="14" spans="1:68" x14ac:dyDescent="0.25">
      <c r="A14" s="18" t="s">
        <v>17</v>
      </c>
      <c r="B14" s="54">
        <f>B10</f>
        <v>1.9852800662508254</v>
      </c>
      <c r="C14" s="54">
        <f>C10</f>
        <v>0</v>
      </c>
      <c r="D14" s="54">
        <f>D10</f>
        <v>0</v>
      </c>
      <c r="E14" s="54">
        <f>E10</f>
        <v>1.9852800662508254</v>
      </c>
      <c r="F14" s="50"/>
      <c r="G14" s="51">
        <f>SUM(G8:G13)</f>
        <v>0.28894470209742368</v>
      </c>
      <c r="H14" s="51">
        <f>SUM(H8:H13)</f>
        <v>0</v>
      </c>
      <c r="I14" s="51">
        <f>SUM(I8:I13)</f>
        <v>0</v>
      </c>
      <c r="J14" s="51">
        <f>SUM(J8:J13)</f>
        <v>0.28894470209742368</v>
      </c>
      <c r="K14" s="50"/>
      <c r="L14" s="22">
        <f t="shared" si="4"/>
        <v>0.14554354673146538</v>
      </c>
      <c r="M14" s="22" t="str">
        <f t="shared" si="5"/>
        <v>--</v>
      </c>
      <c r="N14" s="22" t="str">
        <f t="shared" si="6"/>
        <v>--</v>
      </c>
      <c r="O14" s="23">
        <f t="shared" si="7"/>
        <v>0.14554354673146538</v>
      </c>
      <c r="S14" s="18" t="s">
        <v>17</v>
      </c>
      <c r="T14" s="54">
        <f>T10</f>
        <v>0.97429127980579788</v>
      </c>
      <c r="U14" s="54">
        <f>U10</f>
        <v>0</v>
      </c>
      <c r="V14" s="54">
        <f>V10</f>
        <v>0</v>
      </c>
      <c r="W14" s="54">
        <f>W10</f>
        <v>0.97429127980579788</v>
      </c>
      <c r="X14" s="50"/>
      <c r="Y14" s="51">
        <f>SUM(Y8:Y13)</f>
        <v>0.14106027584380196</v>
      </c>
      <c r="Z14" s="51">
        <f>SUM(Z8:Z13)</f>
        <v>0</v>
      </c>
      <c r="AA14" s="51">
        <f>SUM(AA8:AA13)</f>
        <v>0</v>
      </c>
      <c r="AB14" s="51">
        <f>SUM(AB8:AB13)</f>
        <v>0.14106027584380196</v>
      </c>
      <c r="AC14" s="50"/>
      <c r="AD14" s="22">
        <f t="shared" si="10"/>
        <v>0.14478244726969025</v>
      </c>
      <c r="AE14" s="22" t="str">
        <f t="shared" si="10"/>
        <v>--</v>
      </c>
      <c r="AF14" s="22" t="str">
        <f t="shared" si="10"/>
        <v>--</v>
      </c>
      <c r="AG14" s="23">
        <f t="shared" si="10"/>
        <v>0.14478244726969025</v>
      </c>
      <c r="AR14" s="18" t="s">
        <v>17</v>
      </c>
      <c r="AS14" s="54">
        <f>AS10</f>
        <v>1.0109887864450275</v>
      </c>
      <c r="AT14" s="54">
        <f>AT10</f>
        <v>0</v>
      </c>
      <c r="AU14" s="54">
        <f>AU10</f>
        <v>0</v>
      </c>
      <c r="AV14" s="54">
        <f>AV10</f>
        <v>1.0109887864450275</v>
      </c>
      <c r="AW14" s="50"/>
      <c r="AX14" s="51">
        <f>SUM(AX8:AX13)</f>
        <v>0.14788442625362175</v>
      </c>
      <c r="AY14" s="51">
        <f>SUM(AY8:AY13)</f>
        <v>0</v>
      </c>
      <c r="AZ14" s="51">
        <f>SUM(AZ8:AZ13)</f>
        <v>0</v>
      </c>
      <c r="BA14" s="51">
        <f>SUM(BA8:BA13)</f>
        <v>0.14788442625362175</v>
      </c>
      <c r="BB14" s="50"/>
      <c r="BC14" s="22">
        <f t="shared" si="13"/>
        <v>0.14627701932642845</v>
      </c>
      <c r="BD14" s="22" t="str">
        <f t="shared" si="14"/>
        <v>--</v>
      </c>
      <c r="BE14" s="22" t="str">
        <f t="shared" si="15"/>
        <v>--</v>
      </c>
      <c r="BF14" s="23">
        <f t="shared" si="16"/>
        <v>0.14627701932642845</v>
      </c>
    </row>
    <row r="15" spans="1:68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  <c r="S15" s="18"/>
      <c r="T15" s="54"/>
      <c r="U15" s="54"/>
      <c r="V15" s="54"/>
      <c r="W15" s="54"/>
      <c r="X15" s="50"/>
      <c r="Y15" s="51"/>
      <c r="Z15" s="51"/>
      <c r="AA15" s="51"/>
      <c r="AB15" s="51"/>
      <c r="AC15" s="50"/>
      <c r="AD15" s="49"/>
      <c r="AE15" s="49"/>
      <c r="AF15" s="49"/>
      <c r="AG15" s="52"/>
      <c r="AR15" s="18"/>
      <c r="AS15" s="54"/>
      <c r="AT15" s="54"/>
      <c r="AU15" s="54"/>
      <c r="AV15" s="54"/>
      <c r="AW15" s="50"/>
      <c r="AX15" s="51"/>
      <c r="AY15" s="51"/>
      <c r="AZ15" s="51"/>
      <c r="BA15" s="51"/>
      <c r="BB15" s="50"/>
      <c r="BC15" s="49"/>
      <c r="BD15" s="49"/>
      <c r="BE15" s="49"/>
      <c r="BF15" s="52"/>
    </row>
    <row r="16" spans="1:68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  <c r="S16" s="16" t="s">
        <v>28</v>
      </c>
      <c r="T16" s="54"/>
      <c r="U16" s="54"/>
      <c r="V16" s="54"/>
      <c r="W16" s="54"/>
      <c r="X16" s="50"/>
      <c r="Y16" s="51"/>
      <c r="Z16" s="51"/>
      <c r="AA16" s="51"/>
      <c r="AB16" s="51"/>
      <c r="AC16" s="50"/>
      <c r="AD16" s="49"/>
      <c r="AE16" s="49"/>
      <c r="AF16" s="49"/>
      <c r="AG16" s="52"/>
      <c r="AR16" s="16" t="s">
        <v>28</v>
      </c>
      <c r="AS16" s="54"/>
      <c r="AT16" s="54"/>
      <c r="AU16" s="54"/>
      <c r="AV16" s="54"/>
      <c r="AW16" s="50"/>
      <c r="AX16" s="51"/>
      <c r="AY16" s="51"/>
      <c r="AZ16" s="51"/>
      <c r="BA16" s="51"/>
      <c r="BB16" s="50"/>
      <c r="BC16" s="49"/>
      <c r="BD16" s="49"/>
      <c r="BE16" s="49"/>
      <c r="BF16" s="52"/>
    </row>
    <row r="17" spans="1:66" x14ac:dyDescent="0.25">
      <c r="A17" s="27" t="s">
        <v>29</v>
      </c>
      <c r="B17" s="64">
        <f t="shared" ref="B17:D18" si="17">SUM(T17,AS17)</f>
        <v>1.9852800662508254</v>
      </c>
      <c r="C17" s="64">
        <f t="shared" si="17"/>
        <v>0</v>
      </c>
      <c r="D17" s="64">
        <f t="shared" si="17"/>
        <v>0</v>
      </c>
      <c r="E17" s="54">
        <f>SUM(B17:D17)</f>
        <v>1.9852800662508254</v>
      </c>
      <c r="F17" s="50"/>
      <c r="G17" s="51">
        <f t="shared" ref="G17:I18" si="18">SUM(Y17,AX17)</f>
        <v>0.25721518097837615</v>
      </c>
      <c r="H17" s="51">
        <f t="shared" si="18"/>
        <v>0</v>
      </c>
      <c r="I17" s="51">
        <f t="shared" si="18"/>
        <v>0</v>
      </c>
      <c r="J17" s="51">
        <f>SUM(G17:I17)</f>
        <v>0.25721518097837615</v>
      </c>
      <c r="K17" s="50"/>
      <c r="L17" s="22">
        <f t="shared" ref="L17:O19" si="19">IF(B17&lt;&gt;0,G17/B17,"--")</f>
        <v>0.12956115630784706</v>
      </c>
      <c r="M17" s="22" t="str">
        <f t="shared" si="19"/>
        <v>--</v>
      </c>
      <c r="N17" s="22" t="str">
        <f t="shared" si="19"/>
        <v>--</v>
      </c>
      <c r="O17" s="23">
        <f t="shared" si="19"/>
        <v>0.12956115630784706</v>
      </c>
      <c r="S17" s="27" t="s">
        <v>29</v>
      </c>
      <c r="T17" s="54">
        <f>T14</f>
        <v>0.97429127980579788</v>
      </c>
      <c r="U17" s="54">
        <f>U14</f>
        <v>0</v>
      </c>
      <c r="V17" s="54">
        <f>V14</f>
        <v>0</v>
      </c>
      <c r="W17" s="54">
        <f>SUM(T17:V17)</f>
        <v>0.97429127980579788</v>
      </c>
      <c r="X17" s="50"/>
      <c r="Y17" s="51">
        <v>0.1262303047922913</v>
      </c>
      <c r="Z17" s="51">
        <v>0</v>
      </c>
      <c r="AA17" s="51">
        <v>0</v>
      </c>
      <c r="AB17" s="51">
        <f>SUM(Y17:AA17)</f>
        <v>0.1262303047922913</v>
      </c>
      <c r="AC17" s="50"/>
      <c r="AD17" s="22">
        <f t="shared" ref="AD17:AG19" si="20">IF(T17&lt;&gt;0,Y17/T17,"--")</f>
        <v>0.12956115630784704</v>
      </c>
      <c r="AE17" s="22" t="str">
        <f t="shared" si="20"/>
        <v>--</v>
      </c>
      <c r="AF17" s="22" t="str">
        <f t="shared" si="20"/>
        <v>--</v>
      </c>
      <c r="AG17" s="23">
        <f t="shared" si="20"/>
        <v>0.12956115630784704</v>
      </c>
      <c r="AI17">
        <v>38</v>
      </c>
      <c r="AM17">
        <f>$AM$8</f>
        <v>6</v>
      </c>
      <c r="AN17">
        <f>$AN$8</f>
        <v>28</v>
      </c>
      <c r="AO17">
        <f>$AO$8</f>
        <v>50</v>
      </c>
      <c r="AR17" s="27" t="s">
        <v>29</v>
      </c>
      <c r="AS17" s="54">
        <f>AS14</f>
        <v>1.0109887864450275</v>
      </c>
      <c r="AT17" s="54">
        <f>AT14</f>
        <v>0</v>
      </c>
      <c r="AU17" s="54">
        <f>AU14</f>
        <v>0</v>
      </c>
      <c r="AV17" s="54">
        <f>SUM(AS17:AU17)</f>
        <v>1.0109887864450275</v>
      </c>
      <c r="AW17" s="50"/>
      <c r="AX17" s="51">
        <v>0.13098487618608481</v>
      </c>
      <c r="AY17" s="51">
        <v>0</v>
      </c>
      <c r="AZ17" s="51">
        <v>0</v>
      </c>
      <c r="BA17" s="51">
        <f>SUM(AX17:AZ17)</f>
        <v>0.13098487618608481</v>
      </c>
      <c r="BB17" s="50"/>
      <c r="BC17" s="22">
        <f t="shared" ref="BC17:BF19" si="21">IF(AS17&lt;&gt;0,AX17/AS17,"--")</f>
        <v>0.12956115630784704</v>
      </c>
      <c r="BD17" s="22" t="str">
        <f t="shared" si="21"/>
        <v>--</v>
      </c>
      <c r="BE17" s="22" t="str">
        <f t="shared" si="21"/>
        <v>--</v>
      </c>
      <c r="BF17" s="23">
        <f t="shared" si="21"/>
        <v>0.12956115630784704</v>
      </c>
      <c r="BH17">
        <v>38</v>
      </c>
      <c r="BL17">
        <f>$BL$8</f>
        <v>9</v>
      </c>
      <c r="BM17">
        <f>$BM$8</f>
        <v>31</v>
      </c>
      <c r="BN17">
        <f>$BN$8</f>
        <v>53</v>
      </c>
    </row>
    <row r="18" spans="1:66" x14ac:dyDescent="0.25">
      <c r="A18" s="27" t="s">
        <v>30</v>
      </c>
      <c r="B18" s="64">
        <f t="shared" si="17"/>
        <v>0</v>
      </c>
      <c r="C18" s="64">
        <f t="shared" si="17"/>
        <v>0</v>
      </c>
      <c r="D18" s="64">
        <f t="shared" si="17"/>
        <v>0</v>
      </c>
      <c r="E18" s="54">
        <f>SUM(B18:D18)</f>
        <v>0</v>
      </c>
      <c r="F18" s="50"/>
      <c r="G18" s="51">
        <f t="shared" si="18"/>
        <v>0</v>
      </c>
      <c r="H18" s="51">
        <f t="shared" si="18"/>
        <v>0</v>
      </c>
      <c r="I18" s="51">
        <f t="shared" si="18"/>
        <v>0</v>
      </c>
      <c r="J18" s="51">
        <f>SUM(G18:I18)</f>
        <v>0</v>
      </c>
      <c r="K18" s="50"/>
      <c r="L18" s="22" t="str">
        <f t="shared" si="19"/>
        <v>--</v>
      </c>
      <c r="M18" s="22" t="str">
        <f t="shared" si="19"/>
        <v>--</v>
      </c>
      <c r="N18" s="22" t="str">
        <f t="shared" si="19"/>
        <v>--</v>
      </c>
      <c r="O18" s="23" t="str">
        <f t="shared" si="19"/>
        <v>--</v>
      </c>
      <c r="S18" s="27" t="s">
        <v>30</v>
      </c>
      <c r="T18" s="64">
        <v>0</v>
      </c>
      <c r="U18" s="64">
        <v>0</v>
      </c>
      <c r="V18" s="64">
        <v>0</v>
      </c>
      <c r="W18" s="54">
        <f>SUM(T18:V18)</f>
        <v>0</v>
      </c>
      <c r="X18" s="50"/>
      <c r="Y18" s="51">
        <v>0</v>
      </c>
      <c r="Z18" s="51">
        <v>0</v>
      </c>
      <c r="AA18" s="51">
        <v>0</v>
      </c>
      <c r="AB18" s="51">
        <f>SUM(Y18:AA18)</f>
        <v>0</v>
      </c>
      <c r="AC18" s="50"/>
      <c r="AD18" s="22" t="str">
        <f t="shared" si="20"/>
        <v>--</v>
      </c>
      <c r="AE18" s="22" t="str">
        <f t="shared" si="20"/>
        <v>--</v>
      </c>
      <c r="AF18" s="22" t="str">
        <f t="shared" si="20"/>
        <v>--</v>
      </c>
      <c r="AG18" s="23" t="str">
        <f t="shared" si="20"/>
        <v>--</v>
      </c>
      <c r="AI18">
        <v>39</v>
      </c>
      <c r="AM18">
        <f>$AM$8</f>
        <v>6</v>
      </c>
      <c r="AN18">
        <f>$AN$8</f>
        <v>28</v>
      </c>
      <c r="AO18">
        <f>$AO$8</f>
        <v>50</v>
      </c>
      <c r="AR18" s="27" t="s">
        <v>30</v>
      </c>
      <c r="AS18" s="64">
        <v>0</v>
      </c>
      <c r="AT18" s="64">
        <v>0</v>
      </c>
      <c r="AU18" s="64">
        <v>0</v>
      </c>
      <c r="AV18" s="54">
        <f>SUM(AS18:AU18)</f>
        <v>0</v>
      </c>
      <c r="AW18" s="50"/>
      <c r="AX18" s="51">
        <v>0</v>
      </c>
      <c r="AY18" s="51">
        <v>0</v>
      </c>
      <c r="AZ18" s="51">
        <v>0</v>
      </c>
      <c r="BA18" s="51">
        <f>SUM(AX18:AZ18)</f>
        <v>0</v>
      </c>
      <c r="BB18" s="50"/>
      <c r="BC18" s="22" t="str">
        <f t="shared" si="21"/>
        <v>--</v>
      </c>
      <c r="BD18" s="22" t="str">
        <f t="shared" si="21"/>
        <v>--</v>
      </c>
      <c r="BE18" s="22" t="str">
        <f t="shared" si="21"/>
        <v>--</v>
      </c>
      <c r="BF18" s="23" t="str">
        <f t="shared" si="21"/>
        <v>--</v>
      </c>
      <c r="BH18">
        <v>39</v>
      </c>
      <c r="BL18">
        <f>$BL$8</f>
        <v>9</v>
      </c>
      <c r="BM18">
        <f>$BM$8</f>
        <v>31</v>
      </c>
      <c r="BN18">
        <f>$BN$8</f>
        <v>53</v>
      </c>
    </row>
    <row r="19" spans="1:66" x14ac:dyDescent="0.25">
      <c r="A19" s="18" t="s">
        <v>17</v>
      </c>
      <c r="B19" s="54">
        <f>B17</f>
        <v>1.9852800662508254</v>
      </c>
      <c r="C19" s="54">
        <f>C17</f>
        <v>0</v>
      </c>
      <c r="D19" s="54">
        <f>D17</f>
        <v>0</v>
      </c>
      <c r="E19" s="54">
        <f>E17</f>
        <v>1.9852800662508254</v>
      </c>
      <c r="F19" s="50"/>
      <c r="G19" s="51">
        <f>SUM(G17:G18)</f>
        <v>0.25721518097837615</v>
      </c>
      <c r="H19" s="51">
        <f>SUM(H17:H18)</f>
        <v>0</v>
      </c>
      <c r="I19" s="51">
        <f>SUM(I17:I18)</f>
        <v>0</v>
      </c>
      <c r="J19" s="51">
        <f>SUM(J17:J18)</f>
        <v>0.25721518097837615</v>
      </c>
      <c r="K19" s="50"/>
      <c r="L19" s="22">
        <f t="shared" si="19"/>
        <v>0.12956115630784706</v>
      </c>
      <c r="M19" s="22" t="str">
        <f t="shared" si="19"/>
        <v>--</v>
      </c>
      <c r="N19" s="22" t="str">
        <f t="shared" si="19"/>
        <v>--</v>
      </c>
      <c r="O19" s="23">
        <f t="shared" si="19"/>
        <v>0.12956115630784706</v>
      </c>
      <c r="S19" s="18" t="s">
        <v>17</v>
      </c>
      <c r="T19" s="54">
        <f>T17</f>
        <v>0.97429127980579788</v>
      </c>
      <c r="U19" s="54">
        <f>U17</f>
        <v>0</v>
      </c>
      <c r="V19" s="54">
        <f>V17</f>
        <v>0</v>
      </c>
      <c r="W19" s="54">
        <f>W17</f>
        <v>0.97429127980579788</v>
      </c>
      <c r="X19" s="50"/>
      <c r="Y19" s="51">
        <f>SUM(Y17:Y18)</f>
        <v>0.1262303047922913</v>
      </c>
      <c r="Z19" s="51">
        <f>SUM(Z17:Z18)</f>
        <v>0</v>
      </c>
      <c r="AA19" s="51">
        <f>SUM(AA17:AA18)</f>
        <v>0</v>
      </c>
      <c r="AB19" s="51">
        <f>SUM(AB17:AB18)</f>
        <v>0.1262303047922913</v>
      </c>
      <c r="AC19" s="50"/>
      <c r="AD19" s="22">
        <f t="shared" si="20"/>
        <v>0.12956115630784704</v>
      </c>
      <c r="AE19" s="22" t="str">
        <f t="shared" si="20"/>
        <v>--</v>
      </c>
      <c r="AF19" s="22" t="str">
        <f t="shared" si="20"/>
        <v>--</v>
      </c>
      <c r="AG19" s="23">
        <f t="shared" si="20"/>
        <v>0.12956115630784704</v>
      </c>
      <c r="AR19" s="18" t="s">
        <v>17</v>
      </c>
      <c r="AS19" s="54">
        <f>AS17</f>
        <v>1.0109887864450275</v>
      </c>
      <c r="AT19" s="54">
        <f>AT17</f>
        <v>0</v>
      </c>
      <c r="AU19" s="54">
        <f>AU17</f>
        <v>0</v>
      </c>
      <c r="AV19" s="54">
        <f>AV17</f>
        <v>1.0109887864450275</v>
      </c>
      <c r="AW19" s="50"/>
      <c r="AX19" s="51">
        <f>SUM(AX17:AX18)</f>
        <v>0.13098487618608481</v>
      </c>
      <c r="AY19" s="51">
        <f>SUM(AY17:AY18)</f>
        <v>0</v>
      </c>
      <c r="AZ19" s="51">
        <f>SUM(AZ17:AZ18)</f>
        <v>0</v>
      </c>
      <c r="BA19" s="51">
        <f>SUM(BA17:BA18)</f>
        <v>0.13098487618608481</v>
      </c>
      <c r="BB19" s="50"/>
      <c r="BC19" s="22">
        <f t="shared" si="21"/>
        <v>0.12956115630784704</v>
      </c>
      <c r="BD19" s="22" t="str">
        <f t="shared" si="21"/>
        <v>--</v>
      </c>
      <c r="BE19" s="22" t="str">
        <f t="shared" si="21"/>
        <v>--</v>
      </c>
      <c r="BF19" s="23">
        <f t="shared" si="21"/>
        <v>0.12956115630784704</v>
      </c>
    </row>
    <row r="20" spans="1:66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  <c r="S20" s="18"/>
      <c r="T20" s="54"/>
      <c r="U20" s="54"/>
      <c r="V20" s="54"/>
      <c r="W20" s="54"/>
      <c r="X20" s="50"/>
      <c r="Y20" s="51"/>
      <c r="Z20" s="51"/>
      <c r="AA20" s="51"/>
      <c r="AB20" s="51"/>
      <c r="AC20" s="50"/>
      <c r="AD20" s="49"/>
      <c r="AE20" s="49"/>
      <c r="AF20" s="49"/>
      <c r="AG20" s="52"/>
      <c r="AR20" s="18"/>
      <c r="AS20" s="54"/>
      <c r="AT20" s="54"/>
      <c r="AU20" s="54"/>
      <c r="AV20" s="54"/>
      <c r="AW20" s="50"/>
      <c r="AX20" s="51"/>
      <c r="AY20" s="51"/>
      <c r="AZ20" s="51"/>
      <c r="BA20" s="51"/>
      <c r="BB20" s="50"/>
      <c r="BC20" s="49"/>
      <c r="BD20" s="49"/>
      <c r="BE20" s="49"/>
      <c r="BF20" s="52"/>
    </row>
    <row r="21" spans="1:66" x14ac:dyDescent="0.25">
      <c r="A21" s="18" t="s">
        <v>31</v>
      </c>
      <c r="B21" s="54">
        <f>B19</f>
        <v>1.9852800662508254</v>
      </c>
      <c r="C21" s="54">
        <f>C19</f>
        <v>0</v>
      </c>
      <c r="D21" s="54">
        <f>D19</f>
        <v>0</v>
      </c>
      <c r="E21" s="54">
        <f>E19</f>
        <v>1.9852800662508254</v>
      </c>
      <c r="F21" s="50"/>
      <c r="G21" s="51">
        <f>SUM(G14,G19)</f>
        <v>0.54615988307579988</v>
      </c>
      <c r="H21" s="51">
        <f>SUM(H14,H19)</f>
        <v>0</v>
      </c>
      <c r="I21" s="51">
        <f>SUM(I14,I19)</f>
        <v>0</v>
      </c>
      <c r="J21" s="51">
        <f>SUM(J14,J19)</f>
        <v>0.54615988307579988</v>
      </c>
      <c r="K21" s="50"/>
      <c r="L21" s="22">
        <f>IF(B21&lt;&gt;0,G21/B21,"--")</f>
        <v>0.27510470303931245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0.27510470303931245</v>
      </c>
      <c r="S21" s="18" t="s">
        <v>31</v>
      </c>
      <c r="T21" s="54">
        <f>T19</f>
        <v>0.97429127980579788</v>
      </c>
      <c r="U21" s="54">
        <f>U19</f>
        <v>0</v>
      </c>
      <c r="V21" s="54">
        <f>V19</f>
        <v>0</v>
      </c>
      <c r="W21" s="54">
        <f>W19</f>
        <v>0.97429127980579788</v>
      </c>
      <c r="X21" s="50"/>
      <c r="Y21" s="51">
        <f>SUM(Y14,Y19)</f>
        <v>0.26729058063609323</v>
      </c>
      <c r="Z21" s="51">
        <f>SUM(Z14,Z19)</f>
        <v>0</v>
      </c>
      <c r="AA21" s="51">
        <f>SUM(AA14,AA19)</f>
        <v>0</v>
      </c>
      <c r="AB21" s="51">
        <f>SUM(AB14,AB19)</f>
        <v>0.26729058063609323</v>
      </c>
      <c r="AC21" s="50"/>
      <c r="AD21" s="22">
        <f>IF(T21&lt;&gt;0,Y21/T21,"--")</f>
        <v>0.27434360357753723</v>
      </c>
      <c r="AE21" s="22" t="str">
        <f>IF(U21&lt;&gt;0,Z21/U21,"--")</f>
        <v>--</v>
      </c>
      <c r="AF21" s="22" t="str">
        <f>IF(V21&lt;&gt;0,AA21/V21,"--")</f>
        <v>--</v>
      </c>
      <c r="AG21" s="23">
        <f>IF(W21&lt;&gt;0,AB21/W21,"--")</f>
        <v>0.27434360357753723</v>
      </c>
      <c r="AR21" s="18" t="s">
        <v>31</v>
      </c>
      <c r="AS21" s="54">
        <f>AS19</f>
        <v>1.0109887864450275</v>
      </c>
      <c r="AT21" s="54">
        <f>AT19</f>
        <v>0</v>
      </c>
      <c r="AU21" s="54">
        <f>AU19</f>
        <v>0</v>
      </c>
      <c r="AV21" s="54">
        <f>AV19</f>
        <v>1.0109887864450275</v>
      </c>
      <c r="AW21" s="50"/>
      <c r="AX21" s="51">
        <f>SUM(AX14,AX19)</f>
        <v>0.27886930243970653</v>
      </c>
      <c r="AY21" s="51">
        <f>SUM(AY14,AY19)</f>
        <v>0</v>
      </c>
      <c r="AZ21" s="51">
        <f>SUM(AZ14,AZ19)</f>
        <v>0</v>
      </c>
      <c r="BA21" s="51">
        <f>SUM(BA14,BA19)</f>
        <v>0.27886930243970653</v>
      </c>
      <c r="BB21" s="50"/>
      <c r="BC21" s="22">
        <f>IF(AS21&lt;&gt;0,AX21/AS21,"--")</f>
        <v>0.27583817563427548</v>
      </c>
      <c r="BD21" s="22" t="str">
        <f>IF(AT21&lt;&gt;0,AY21/AT21,"--")</f>
        <v>--</v>
      </c>
      <c r="BE21" s="22" t="str">
        <f>IF(AU21&lt;&gt;0,AZ21/AU21,"--")</f>
        <v>--</v>
      </c>
      <c r="BF21" s="23">
        <f>IF(AV21&lt;&gt;0,BA21/AV21,"--")</f>
        <v>0.27583817563427548</v>
      </c>
    </row>
    <row r="22" spans="1:66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  <c r="S22" s="13"/>
      <c r="T22" s="54"/>
      <c r="U22" s="54"/>
      <c r="V22" s="54"/>
      <c r="W22" s="54"/>
      <c r="X22" s="50"/>
      <c r="Y22" s="51"/>
      <c r="Z22" s="51"/>
      <c r="AA22" s="51"/>
      <c r="AB22" s="51"/>
      <c r="AC22" s="50"/>
      <c r="AD22" s="49"/>
      <c r="AE22" s="49"/>
      <c r="AF22" s="49"/>
      <c r="AG22" s="52"/>
      <c r="AR22" s="13"/>
      <c r="AS22" s="54"/>
      <c r="AT22" s="54"/>
      <c r="AU22" s="54"/>
      <c r="AV22" s="54"/>
      <c r="AW22" s="50"/>
      <c r="AX22" s="51"/>
      <c r="AY22" s="51"/>
      <c r="AZ22" s="51"/>
      <c r="BA22" s="51"/>
      <c r="BB22" s="50"/>
      <c r="BC22" s="49"/>
      <c r="BD22" s="49"/>
      <c r="BE22" s="49"/>
      <c r="BF22" s="52"/>
    </row>
    <row r="23" spans="1:66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  <c r="S23" s="78" t="s">
        <v>32</v>
      </c>
      <c r="T23" s="54"/>
      <c r="U23" s="54"/>
      <c r="V23" s="54"/>
      <c r="W23" s="54"/>
      <c r="X23" s="50"/>
      <c r="Y23" s="51"/>
      <c r="Z23" s="51"/>
      <c r="AA23" s="51"/>
      <c r="AB23" s="51"/>
      <c r="AC23" s="50"/>
      <c r="AD23" s="49"/>
      <c r="AE23" s="49"/>
      <c r="AF23" s="49"/>
      <c r="AG23" s="52"/>
      <c r="AR23" s="78" t="s">
        <v>32</v>
      </c>
      <c r="AS23" s="54"/>
      <c r="AT23" s="54"/>
      <c r="AU23" s="54"/>
      <c r="AV23" s="54"/>
      <c r="AW23" s="50"/>
      <c r="AX23" s="51"/>
      <c r="AY23" s="51"/>
      <c r="AZ23" s="51"/>
      <c r="BA23" s="51"/>
      <c r="BB23" s="50"/>
      <c r="BC23" s="49"/>
      <c r="BD23" s="49"/>
      <c r="BE23" s="49"/>
      <c r="BF23" s="52"/>
    </row>
    <row r="24" spans="1:66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  <c r="S24" s="16" t="s">
        <v>94</v>
      </c>
      <c r="T24" s="64"/>
      <c r="U24" s="64"/>
      <c r="V24" s="64"/>
      <c r="W24" s="64"/>
      <c r="X24" s="50"/>
      <c r="Y24" s="51"/>
      <c r="Z24" s="51"/>
      <c r="AA24" s="51"/>
      <c r="AB24" s="51"/>
      <c r="AC24" s="50"/>
      <c r="AD24" s="50"/>
      <c r="AE24" s="50"/>
      <c r="AF24" s="50"/>
      <c r="AG24" s="53"/>
      <c r="AR24" s="16" t="s">
        <v>94</v>
      </c>
      <c r="AS24" s="64"/>
      <c r="AT24" s="64"/>
      <c r="AU24" s="64"/>
      <c r="AV24" s="64"/>
      <c r="AW24" s="50"/>
      <c r="AX24" s="51"/>
      <c r="AY24" s="51"/>
      <c r="AZ24" s="51"/>
      <c r="BA24" s="51"/>
      <c r="BB24" s="50"/>
      <c r="BC24" s="50"/>
      <c r="BD24" s="50"/>
      <c r="BE24" s="50"/>
      <c r="BF24" s="53"/>
    </row>
    <row r="25" spans="1:66" x14ac:dyDescent="0.25">
      <c r="A25" s="18" t="s">
        <v>13</v>
      </c>
      <c r="B25" s="64">
        <f t="shared" ref="B25:D27" si="22">SUM(T25,AS25)</f>
        <v>45.048266968472589</v>
      </c>
      <c r="C25" s="64">
        <f t="shared" si="22"/>
        <v>7.0363716388846809E-2</v>
      </c>
      <c r="D25" s="64">
        <f t="shared" si="22"/>
        <v>6.3390086880728296</v>
      </c>
      <c r="E25" s="54">
        <f>SUM(B25:D25)</f>
        <v>51.457639372934267</v>
      </c>
      <c r="F25" s="50"/>
      <c r="G25" s="51">
        <f t="shared" ref="G25:I27" si="23">SUM(Y25,AX25)</f>
        <v>3.537421391313738</v>
      </c>
      <c r="H25" s="51">
        <f t="shared" si="23"/>
        <v>8.5178767828145655E-3</v>
      </c>
      <c r="I25" s="51">
        <f t="shared" si="23"/>
        <v>1.4996018075454376</v>
      </c>
      <c r="J25" s="51">
        <f>SUM(G25:I25)</f>
        <v>5.0455410756419905</v>
      </c>
      <c r="K25" s="50"/>
      <c r="L25" s="22">
        <f t="shared" ref="L25:O28" si="24">IF(B25&lt;&gt;0,G25/B25,"--")</f>
        <v>7.8525138243152229E-2</v>
      </c>
      <c r="M25" s="22">
        <f t="shared" si="24"/>
        <v>0.1210549587196721</v>
      </c>
      <c r="N25" s="22">
        <f t="shared" si="24"/>
        <v>0.23656724281937261</v>
      </c>
      <c r="O25" s="23">
        <f t="shared" si="24"/>
        <v>9.8052322981140264E-2</v>
      </c>
      <c r="S25" s="18" t="s">
        <v>13</v>
      </c>
      <c r="T25" s="64">
        <v>27.60621092726085</v>
      </c>
      <c r="U25" s="64">
        <v>7.0363716388846809E-2</v>
      </c>
      <c r="V25" s="64">
        <v>6.3390086880728296</v>
      </c>
      <c r="W25" s="54">
        <f>SUM(T25:V25)</f>
        <v>34.015583331722524</v>
      </c>
      <c r="X25" s="50"/>
      <c r="Y25" s="51">
        <v>1.973555567843758</v>
      </c>
      <c r="Z25" s="51">
        <v>8.5178767828145655E-3</v>
      </c>
      <c r="AA25" s="51">
        <v>1.4996018075454376</v>
      </c>
      <c r="AB25" s="51">
        <f>SUM(Y25:AA25)</f>
        <v>3.48167525217201</v>
      </c>
      <c r="AC25" s="50"/>
      <c r="AD25" s="22">
        <f t="shared" ref="AD25:AG28" si="25">IF(T25&lt;&gt;0,Y25/T25,"--")</f>
        <v>7.1489548965768868E-2</v>
      </c>
      <c r="AE25" s="22">
        <f t="shared" si="25"/>
        <v>0.1210549587196721</v>
      </c>
      <c r="AF25" s="22">
        <f t="shared" si="25"/>
        <v>0.23656724281937261</v>
      </c>
      <c r="AG25" s="23">
        <f t="shared" si="25"/>
        <v>0.10235530045798279</v>
      </c>
      <c r="AI25">
        <v>1</v>
      </c>
      <c r="AM25">
        <f>$AM$8</f>
        <v>6</v>
      </c>
      <c r="AN25">
        <f>$AN$8</f>
        <v>28</v>
      </c>
      <c r="AO25">
        <f>$AO$8</f>
        <v>50</v>
      </c>
      <c r="AR25" s="18" t="s">
        <v>13</v>
      </c>
      <c r="AS25" s="64">
        <v>17.442056041211735</v>
      </c>
      <c r="AT25" s="64">
        <v>0</v>
      </c>
      <c r="AU25" s="64">
        <v>0</v>
      </c>
      <c r="AV25" s="54">
        <f>SUM(AS25:AU25)</f>
        <v>17.442056041211735</v>
      </c>
      <c r="AW25" s="50"/>
      <c r="AX25" s="51">
        <v>1.5638658234699798</v>
      </c>
      <c r="AY25" s="51">
        <v>0</v>
      </c>
      <c r="AZ25" s="51">
        <v>0</v>
      </c>
      <c r="BA25" s="51">
        <f>SUM(AX25:AZ25)</f>
        <v>1.5638658234699798</v>
      </c>
      <c r="BB25" s="50"/>
      <c r="BC25" s="22">
        <f t="shared" ref="BC25:BF28" si="26">IF(AS25&lt;&gt;0,AX25/AS25,"--")</f>
        <v>8.9660635178267376E-2</v>
      </c>
      <c r="BD25" s="22" t="str">
        <f t="shared" si="26"/>
        <v>--</v>
      </c>
      <c r="BE25" s="22" t="str">
        <f t="shared" si="26"/>
        <v>--</v>
      </c>
      <c r="BF25" s="23">
        <f t="shared" si="26"/>
        <v>8.9660635178267376E-2</v>
      </c>
      <c r="BH25">
        <v>1</v>
      </c>
      <c r="BL25">
        <f>$BL$8</f>
        <v>9</v>
      </c>
      <c r="BM25">
        <f>$BM$8</f>
        <v>31</v>
      </c>
      <c r="BN25">
        <f>$BN$8</f>
        <v>53</v>
      </c>
    </row>
    <row r="26" spans="1:66" x14ac:dyDescent="0.25">
      <c r="A26" s="27" t="s">
        <v>95</v>
      </c>
      <c r="B26" s="64">
        <f t="shared" si="22"/>
        <v>45.048266968472589</v>
      </c>
      <c r="C26" s="64">
        <f t="shared" si="22"/>
        <v>7.0363716388846795E-2</v>
      </c>
      <c r="D26" s="64">
        <f t="shared" si="22"/>
        <v>6.3390086880728305</v>
      </c>
      <c r="E26" s="54">
        <f>SUM(B26:D26)</f>
        <v>51.457639372934267</v>
      </c>
      <c r="F26" s="50"/>
      <c r="G26" s="51">
        <f t="shared" si="23"/>
        <v>4.879440128810355</v>
      </c>
      <c r="H26" s="51">
        <f t="shared" si="23"/>
        <v>2.7086874455025476E-2</v>
      </c>
      <c r="I26" s="51">
        <f t="shared" si="23"/>
        <v>2.8409568822530651</v>
      </c>
      <c r="J26" s="51">
        <f>SUM(G26:I26)</f>
        <v>7.7474838855184451</v>
      </c>
      <c r="K26" s="50"/>
      <c r="L26" s="22">
        <f t="shared" si="24"/>
        <v>0.10831582338617537</v>
      </c>
      <c r="M26" s="22">
        <f t="shared" si="24"/>
        <v>0.38495514229715927</v>
      </c>
      <c r="N26" s="22">
        <f t="shared" si="24"/>
        <v>0.44817052981777278</v>
      </c>
      <c r="O26" s="23">
        <f t="shared" si="24"/>
        <v>0.15056042173581466</v>
      </c>
      <c r="S26" s="27" t="s">
        <v>95</v>
      </c>
      <c r="T26" s="64">
        <v>27.60621092726085</v>
      </c>
      <c r="U26" s="64">
        <v>7.0363716388846795E-2</v>
      </c>
      <c r="V26" s="64">
        <v>6.3390086880728305</v>
      </c>
      <c r="W26" s="54">
        <f>SUM(T26:V26)</f>
        <v>34.015583331722524</v>
      </c>
      <c r="X26" s="50"/>
      <c r="Y26" s="51">
        <v>2.9901894671586913</v>
      </c>
      <c r="Z26" s="51">
        <v>2.7086874455025476E-2</v>
      </c>
      <c r="AA26" s="51">
        <v>2.8409568822530651</v>
      </c>
      <c r="AB26" s="51">
        <f>SUM(Y26:AA26)</f>
        <v>5.8582332238667814</v>
      </c>
      <c r="AC26" s="50"/>
      <c r="AD26" s="22">
        <f t="shared" si="25"/>
        <v>0.10831582338617539</v>
      </c>
      <c r="AE26" s="22">
        <f t="shared" si="25"/>
        <v>0.38495514229715927</v>
      </c>
      <c r="AF26" s="22">
        <f t="shared" si="25"/>
        <v>0.44817052981777278</v>
      </c>
      <c r="AG26" s="23">
        <f t="shared" si="25"/>
        <v>0.17222204207809258</v>
      </c>
      <c r="AI26">
        <v>2</v>
      </c>
      <c r="AM26">
        <f>$AM$8</f>
        <v>6</v>
      </c>
      <c r="AN26">
        <f>$AN$8</f>
        <v>28</v>
      </c>
      <c r="AO26">
        <f>$AO$8</f>
        <v>50</v>
      </c>
      <c r="AR26" s="27" t="s">
        <v>95</v>
      </c>
      <c r="AS26" s="64">
        <v>17.442056041211739</v>
      </c>
      <c r="AT26" s="64">
        <v>0</v>
      </c>
      <c r="AU26" s="64">
        <v>0</v>
      </c>
      <c r="AV26" s="54">
        <f>SUM(AS26:AU26)</f>
        <v>17.442056041211739</v>
      </c>
      <c r="AW26" s="50"/>
      <c r="AX26" s="51">
        <v>1.8892506616516638</v>
      </c>
      <c r="AY26" s="51">
        <v>0</v>
      </c>
      <c r="AZ26" s="51">
        <v>0</v>
      </c>
      <c r="BA26" s="51">
        <f>SUM(AX26:AZ26)</f>
        <v>1.8892506616516638</v>
      </c>
      <c r="BB26" s="50"/>
      <c r="BC26" s="22">
        <f t="shared" si="26"/>
        <v>0.10831582338617536</v>
      </c>
      <c r="BD26" s="22" t="str">
        <f t="shared" si="26"/>
        <v>--</v>
      </c>
      <c r="BE26" s="22" t="str">
        <f t="shared" si="26"/>
        <v>--</v>
      </c>
      <c r="BF26" s="23">
        <f t="shared" si="26"/>
        <v>0.10831582338617536</v>
      </c>
      <c r="BH26">
        <v>2</v>
      </c>
      <c r="BL26">
        <f>$BL$8</f>
        <v>9</v>
      </c>
      <c r="BM26">
        <f>$BM$8</f>
        <v>31</v>
      </c>
      <c r="BN26">
        <f>$BN$8</f>
        <v>53</v>
      </c>
    </row>
    <row r="27" spans="1:66" x14ac:dyDescent="0.25">
      <c r="A27" s="18" t="s">
        <v>14</v>
      </c>
      <c r="B27" s="64">
        <f t="shared" si="22"/>
        <v>0</v>
      </c>
      <c r="C27" s="64">
        <f t="shared" si="22"/>
        <v>0</v>
      </c>
      <c r="D27" s="64">
        <f t="shared" si="22"/>
        <v>0</v>
      </c>
      <c r="E27" s="54">
        <f>SUM(B27:D27)</f>
        <v>0</v>
      </c>
      <c r="F27" s="50"/>
      <c r="G27" s="51">
        <f t="shared" si="23"/>
        <v>0</v>
      </c>
      <c r="H27" s="51">
        <f t="shared" si="23"/>
        <v>0</v>
      </c>
      <c r="I27" s="51">
        <f t="shared" si="23"/>
        <v>0</v>
      </c>
      <c r="J27" s="51">
        <f>SUM(G27:I27)</f>
        <v>0</v>
      </c>
      <c r="K27" s="50"/>
      <c r="L27" s="22" t="str">
        <f t="shared" si="24"/>
        <v>--</v>
      </c>
      <c r="M27" s="22" t="str">
        <f t="shared" si="24"/>
        <v>--</v>
      </c>
      <c r="N27" s="22" t="str">
        <f t="shared" si="24"/>
        <v>--</v>
      </c>
      <c r="O27" s="23" t="str">
        <f t="shared" si="24"/>
        <v>--</v>
      </c>
      <c r="S27" s="18" t="s">
        <v>14</v>
      </c>
      <c r="T27" s="64">
        <v>0</v>
      </c>
      <c r="U27" s="64">
        <v>0</v>
      </c>
      <c r="V27" s="64">
        <v>0</v>
      </c>
      <c r="W27" s="54">
        <f>SUM(T27:V27)</f>
        <v>0</v>
      </c>
      <c r="X27" s="50"/>
      <c r="Y27" s="51">
        <v>0</v>
      </c>
      <c r="Z27" s="51">
        <v>0</v>
      </c>
      <c r="AA27" s="51">
        <v>0</v>
      </c>
      <c r="AB27" s="51">
        <f>SUM(Y27:AA27)</f>
        <v>0</v>
      </c>
      <c r="AC27" s="50"/>
      <c r="AD27" s="22" t="str">
        <f t="shared" si="25"/>
        <v>--</v>
      </c>
      <c r="AE27" s="22" t="str">
        <f t="shared" si="25"/>
        <v>--</v>
      </c>
      <c r="AF27" s="22" t="str">
        <f t="shared" si="25"/>
        <v>--</v>
      </c>
      <c r="AG27" s="23" t="str">
        <f t="shared" si="25"/>
        <v>--</v>
      </c>
      <c r="AI27">
        <v>5</v>
      </c>
      <c r="AM27">
        <f>$AM$8</f>
        <v>6</v>
      </c>
      <c r="AN27">
        <f>$AN$8</f>
        <v>28</v>
      </c>
      <c r="AO27">
        <f>$AO$8</f>
        <v>50</v>
      </c>
      <c r="AR27" s="18" t="s">
        <v>14</v>
      </c>
      <c r="AS27" s="64">
        <v>0</v>
      </c>
      <c r="AT27" s="64">
        <v>0</v>
      </c>
      <c r="AU27" s="64">
        <v>0</v>
      </c>
      <c r="AV27" s="54">
        <f>SUM(AS27:AU27)</f>
        <v>0</v>
      </c>
      <c r="AW27" s="50"/>
      <c r="AX27" s="51">
        <v>0</v>
      </c>
      <c r="AY27" s="51">
        <v>0</v>
      </c>
      <c r="AZ27" s="51">
        <v>0</v>
      </c>
      <c r="BA27" s="51">
        <f>SUM(AX27:AZ27)</f>
        <v>0</v>
      </c>
      <c r="BB27" s="50"/>
      <c r="BC27" s="22" t="str">
        <f t="shared" si="26"/>
        <v>--</v>
      </c>
      <c r="BD27" s="22" t="str">
        <f t="shared" si="26"/>
        <v>--</v>
      </c>
      <c r="BE27" s="22" t="str">
        <f t="shared" si="26"/>
        <v>--</v>
      </c>
      <c r="BF27" s="23" t="str">
        <f t="shared" si="26"/>
        <v>--</v>
      </c>
      <c r="BH27">
        <v>5</v>
      </c>
      <c r="BL27">
        <f>$BL$8</f>
        <v>9</v>
      </c>
      <c r="BM27">
        <f>$BM$8</f>
        <v>31</v>
      </c>
      <c r="BN27">
        <f>$BN$8</f>
        <v>53</v>
      </c>
    </row>
    <row r="28" spans="1:66" x14ac:dyDescent="0.25">
      <c r="A28" s="18" t="s">
        <v>15</v>
      </c>
      <c r="B28" s="64">
        <f>B25</f>
        <v>45.048266968472589</v>
      </c>
      <c r="C28" s="64">
        <f>C25</f>
        <v>7.0363716388846809E-2</v>
      </c>
      <c r="D28" s="64">
        <f>D25</f>
        <v>6.3390086880728296</v>
      </c>
      <c r="E28" s="64">
        <f>E25</f>
        <v>51.457639372934267</v>
      </c>
      <c r="F28" s="50"/>
      <c r="G28" s="51">
        <f>SUM(G25:G27)</f>
        <v>8.4168615201240939</v>
      </c>
      <c r="H28" s="51">
        <f>SUM(H25:H27)</f>
        <v>3.5604751237840043E-2</v>
      </c>
      <c r="I28" s="51">
        <f>SUM(I25:I27)</f>
        <v>4.3405586897985025</v>
      </c>
      <c r="J28" s="51">
        <f>SUM(J25:J27)</f>
        <v>12.793024961160436</v>
      </c>
      <c r="K28" s="50"/>
      <c r="L28" s="22">
        <f t="shared" si="24"/>
        <v>0.18684096162932762</v>
      </c>
      <c r="M28" s="22">
        <f t="shared" si="24"/>
        <v>0.5060101010168313</v>
      </c>
      <c r="N28" s="22">
        <f t="shared" si="24"/>
        <v>0.68473777263714541</v>
      </c>
      <c r="O28" s="23">
        <f t="shared" si="24"/>
        <v>0.24861274471695494</v>
      </c>
      <c r="S28" s="18" t="s">
        <v>15</v>
      </c>
      <c r="T28" s="64">
        <f>T25</f>
        <v>27.60621092726085</v>
      </c>
      <c r="U28" s="64">
        <f>U25</f>
        <v>7.0363716388846809E-2</v>
      </c>
      <c r="V28" s="64">
        <f>V25</f>
        <v>6.3390086880728296</v>
      </c>
      <c r="W28" s="64">
        <f>W25</f>
        <v>34.015583331722524</v>
      </c>
      <c r="X28" s="50"/>
      <c r="Y28" s="51">
        <f>SUM(Y25:Y27)</f>
        <v>4.9637450350024492</v>
      </c>
      <c r="Z28" s="51">
        <f>SUM(Z25:Z27)</f>
        <v>3.5604751237840043E-2</v>
      </c>
      <c r="AA28" s="51">
        <f>SUM(AA25:AA27)</f>
        <v>4.3405586897985025</v>
      </c>
      <c r="AB28" s="51">
        <f>SUM(AB25:AB27)</f>
        <v>9.3399084760387918</v>
      </c>
      <c r="AC28" s="50"/>
      <c r="AD28" s="22">
        <f t="shared" si="25"/>
        <v>0.17980537235194424</v>
      </c>
      <c r="AE28" s="22">
        <f t="shared" si="25"/>
        <v>0.5060101010168313</v>
      </c>
      <c r="AF28" s="22">
        <f t="shared" si="25"/>
        <v>0.68473777263714541</v>
      </c>
      <c r="AG28" s="23">
        <f t="shared" si="25"/>
        <v>0.27457734253607535</v>
      </c>
      <c r="AR28" s="18" t="s">
        <v>15</v>
      </c>
      <c r="AS28" s="64">
        <f>AS25</f>
        <v>17.442056041211735</v>
      </c>
      <c r="AT28" s="64">
        <f>AT25</f>
        <v>0</v>
      </c>
      <c r="AU28" s="64">
        <f>AU25</f>
        <v>0</v>
      </c>
      <c r="AV28" s="64">
        <f>AV25</f>
        <v>17.442056041211735</v>
      </c>
      <c r="AW28" s="50"/>
      <c r="AX28" s="51">
        <f>SUM(AX25:AX27)</f>
        <v>3.4531164851216438</v>
      </c>
      <c r="AY28" s="51">
        <f>SUM(AY25:AY27)</f>
        <v>0</v>
      </c>
      <c r="AZ28" s="51">
        <f>SUM(AZ25:AZ27)</f>
        <v>0</v>
      </c>
      <c r="BA28" s="51">
        <f>SUM(BA25:BA27)</f>
        <v>3.4531164851216438</v>
      </c>
      <c r="BB28" s="50"/>
      <c r="BC28" s="22">
        <f t="shared" si="26"/>
        <v>0.19797645856444276</v>
      </c>
      <c r="BD28" s="22" t="str">
        <f t="shared" si="26"/>
        <v>--</v>
      </c>
      <c r="BE28" s="22" t="str">
        <f t="shared" si="26"/>
        <v>--</v>
      </c>
      <c r="BF28" s="23">
        <f t="shared" si="26"/>
        <v>0.19797645856444276</v>
      </c>
    </row>
    <row r="29" spans="1:66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  <c r="S29" s="13"/>
      <c r="T29" s="64"/>
      <c r="U29" s="64"/>
      <c r="V29" s="64"/>
      <c r="W29" s="64"/>
      <c r="X29" s="50"/>
      <c r="Y29" s="51"/>
      <c r="Z29" s="51"/>
      <c r="AA29" s="51"/>
      <c r="AB29" s="51"/>
      <c r="AC29" s="50"/>
      <c r="AD29" s="57"/>
      <c r="AE29" s="57"/>
      <c r="AF29" s="57"/>
      <c r="AG29" s="58"/>
      <c r="AR29" s="13"/>
      <c r="AS29" s="64"/>
      <c r="AT29" s="64"/>
      <c r="AU29" s="64"/>
      <c r="AV29" s="64"/>
      <c r="AW29" s="50"/>
      <c r="AX29" s="51"/>
      <c r="AY29" s="51"/>
      <c r="AZ29" s="51"/>
      <c r="BA29" s="51"/>
      <c r="BB29" s="50"/>
      <c r="BC29" s="57"/>
      <c r="BD29" s="57"/>
      <c r="BE29" s="57"/>
      <c r="BF29" s="58"/>
    </row>
    <row r="30" spans="1:66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  <c r="S30" s="16" t="s">
        <v>96</v>
      </c>
      <c r="T30" s="64"/>
      <c r="U30" s="64"/>
      <c r="V30" s="64"/>
      <c r="W30" s="64"/>
      <c r="X30" s="50"/>
      <c r="Y30" s="51"/>
      <c r="Z30" s="51"/>
      <c r="AA30" s="51"/>
      <c r="AB30" s="51"/>
      <c r="AC30" s="50"/>
      <c r="AD30" s="57"/>
      <c r="AE30" s="57"/>
      <c r="AF30" s="57"/>
      <c r="AG30" s="58"/>
      <c r="AR30" s="16" t="s">
        <v>96</v>
      </c>
      <c r="AS30" s="64"/>
      <c r="AT30" s="64"/>
      <c r="AU30" s="64"/>
      <c r="AV30" s="64"/>
      <c r="AW30" s="50"/>
      <c r="AX30" s="51"/>
      <c r="AY30" s="51"/>
      <c r="AZ30" s="51"/>
      <c r="BA30" s="51"/>
      <c r="BB30" s="50"/>
      <c r="BC30" s="57"/>
      <c r="BD30" s="57"/>
      <c r="BE30" s="57"/>
      <c r="BF30" s="58"/>
    </row>
    <row r="31" spans="1:66" x14ac:dyDescent="0.25">
      <c r="A31" s="18" t="s">
        <v>13</v>
      </c>
      <c r="B31" s="64">
        <f t="shared" ref="B31:D33" si="27">SUM(T31,AS31)</f>
        <v>0</v>
      </c>
      <c r="C31" s="64">
        <f t="shared" si="27"/>
        <v>0.67971738707337659</v>
      </c>
      <c r="D31" s="64">
        <f t="shared" si="27"/>
        <v>44.261249883890279</v>
      </c>
      <c r="E31" s="54">
        <f>SUM(B31:D31)</f>
        <v>44.940967270963654</v>
      </c>
      <c r="F31" s="50"/>
      <c r="G31" s="51">
        <f t="shared" ref="G31:I33" si="28">SUM(Y31,AX31)</f>
        <v>0</v>
      </c>
      <c r="H31" s="51">
        <f t="shared" si="28"/>
        <v>5.0662810540057883E-2</v>
      </c>
      <c r="I31" s="51">
        <f t="shared" si="28"/>
        <v>37.987384457615185</v>
      </c>
      <c r="J31" s="51">
        <f>SUM(G31:I31)</f>
        <v>38.038047268155246</v>
      </c>
      <c r="K31" s="50"/>
      <c r="L31" s="22" t="str">
        <f t="shared" ref="L31:O34" si="29">IF(B31&lt;&gt;0,G31/B31,"--")</f>
        <v>--</v>
      </c>
      <c r="M31" s="22">
        <f t="shared" si="29"/>
        <v>7.4535110479068481E-2</v>
      </c>
      <c r="N31" s="22">
        <f t="shared" si="29"/>
        <v>0.85825376728553282</v>
      </c>
      <c r="O31" s="23">
        <f t="shared" si="29"/>
        <v>0.84640027970051324</v>
      </c>
      <c r="S31" s="18" t="s">
        <v>13</v>
      </c>
      <c r="T31" s="64">
        <v>0</v>
      </c>
      <c r="U31" s="64">
        <v>0.38911701123071657</v>
      </c>
      <c r="V31" s="64">
        <v>44.261249883890279</v>
      </c>
      <c r="W31" s="54">
        <f>SUM(T31:V31)</f>
        <v>44.650366895120996</v>
      </c>
      <c r="X31" s="50"/>
      <c r="Y31" s="51">
        <v>0</v>
      </c>
      <c r="Z31" s="51">
        <v>2.9012165965421548E-2</v>
      </c>
      <c r="AA31" s="51">
        <v>37.987384457615185</v>
      </c>
      <c r="AB31" s="51">
        <f>SUM(Y31:AA31)</f>
        <v>38.016396623580604</v>
      </c>
      <c r="AC31" s="50"/>
      <c r="AD31" s="22" t="str">
        <f t="shared" ref="AD31:AG34" si="30">IF(T31&lt;&gt;0,Y31/T31,"--")</f>
        <v>--</v>
      </c>
      <c r="AE31" s="22">
        <f t="shared" si="30"/>
        <v>7.4558976164163529E-2</v>
      </c>
      <c r="AF31" s="22">
        <f t="shared" si="30"/>
        <v>0.85825376728553282</v>
      </c>
      <c r="AG31" s="23">
        <f t="shared" si="30"/>
        <v>0.85142405913208086</v>
      </c>
      <c r="AI31">
        <v>0</v>
      </c>
      <c r="AM31">
        <f>$AM$8</f>
        <v>6</v>
      </c>
      <c r="AN31">
        <f>$AN$8</f>
        <v>28</v>
      </c>
      <c r="AO31">
        <f>$AO$8</f>
        <v>50</v>
      </c>
      <c r="AR31" s="18" t="s">
        <v>13</v>
      </c>
      <c r="AS31" s="64">
        <v>0</v>
      </c>
      <c r="AT31" s="64">
        <v>0.29060037584266007</v>
      </c>
      <c r="AU31" s="64">
        <v>0</v>
      </c>
      <c r="AV31" s="54">
        <f>SUM(AS31:AU31)</f>
        <v>0.29060037584266007</v>
      </c>
      <c r="AW31" s="50"/>
      <c r="AX31" s="51">
        <v>0</v>
      </c>
      <c r="AY31" s="51">
        <v>2.1650644574636335E-2</v>
      </c>
      <c r="AZ31" s="51">
        <v>0</v>
      </c>
      <c r="BA31" s="51">
        <f>SUM(AX31:AZ31)</f>
        <v>2.1650644574636335E-2</v>
      </c>
      <c r="BB31" s="50"/>
      <c r="BC31" s="22" t="str">
        <f t="shared" ref="BC31:BF34" si="31">IF(AS31&lt;&gt;0,AX31/AS31,"--")</f>
        <v>--</v>
      </c>
      <c r="BD31" s="22">
        <f t="shared" si="31"/>
        <v>7.4503154071482197E-2</v>
      </c>
      <c r="BE31" s="22" t="str">
        <f t="shared" si="31"/>
        <v>--</v>
      </c>
      <c r="BF31" s="23">
        <f t="shared" si="31"/>
        <v>7.4503154071482197E-2</v>
      </c>
      <c r="BH31">
        <v>0</v>
      </c>
      <c r="BL31">
        <f>$BL$8</f>
        <v>9</v>
      </c>
      <c r="BM31">
        <f>$BM$8</f>
        <v>31</v>
      </c>
      <c r="BN31">
        <f>$BN$8</f>
        <v>53</v>
      </c>
    </row>
    <row r="32" spans="1:66" x14ac:dyDescent="0.25">
      <c r="A32" s="27" t="s">
        <v>97</v>
      </c>
      <c r="B32" s="64">
        <f t="shared" si="27"/>
        <v>0</v>
      </c>
      <c r="C32" s="64">
        <f t="shared" si="27"/>
        <v>0.67971738707337637</v>
      </c>
      <c r="D32" s="64">
        <f t="shared" si="27"/>
        <v>44.261249883890279</v>
      </c>
      <c r="E32" s="54">
        <f>SUM(B32:D32)</f>
        <v>44.940967270963654</v>
      </c>
      <c r="F32" s="50"/>
      <c r="G32" s="51">
        <f t="shared" si="28"/>
        <v>0</v>
      </c>
      <c r="H32" s="51">
        <f t="shared" si="28"/>
        <v>0.21322095701646976</v>
      </c>
      <c r="I32" s="51">
        <f t="shared" si="28"/>
        <v>13.8843381653402</v>
      </c>
      <c r="J32" s="51">
        <f>SUM(G32:I32)</f>
        <v>14.097559122356669</v>
      </c>
      <c r="K32" s="50"/>
      <c r="L32" s="22" t="str">
        <f t="shared" si="29"/>
        <v>--</v>
      </c>
      <c r="M32" s="22">
        <f t="shared" si="29"/>
        <v>0.31369060299387674</v>
      </c>
      <c r="N32" s="22">
        <f t="shared" si="29"/>
        <v>0.31369060299387674</v>
      </c>
      <c r="O32" s="23">
        <f t="shared" si="29"/>
        <v>0.3136906029938768</v>
      </c>
      <c r="S32" s="27" t="s">
        <v>97</v>
      </c>
      <c r="T32" s="64">
        <v>0</v>
      </c>
      <c r="U32" s="64">
        <v>0.38911701123071635</v>
      </c>
      <c r="V32" s="64">
        <v>44.261249883890279</v>
      </c>
      <c r="W32" s="54">
        <f>SUM(T32:V32)</f>
        <v>44.650366895120996</v>
      </c>
      <c r="X32" s="50"/>
      <c r="Y32" s="51">
        <v>0</v>
      </c>
      <c r="Z32" s="51">
        <v>0.12206234988813851</v>
      </c>
      <c r="AA32" s="51">
        <v>13.8843381653402</v>
      </c>
      <c r="AB32" s="51">
        <f>SUM(Y32:AA32)</f>
        <v>14.006400515228338</v>
      </c>
      <c r="AC32" s="50"/>
      <c r="AD32" s="22" t="str">
        <f t="shared" si="30"/>
        <v>--</v>
      </c>
      <c r="AE32" s="22">
        <f t="shared" si="30"/>
        <v>0.31369060299387669</v>
      </c>
      <c r="AF32" s="22">
        <f t="shared" si="30"/>
        <v>0.31369060299387674</v>
      </c>
      <c r="AG32" s="23">
        <f t="shared" si="30"/>
        <v>0.31369060299387674</v>
      </c>
      <c r="AI32">
        <v>3</v>
      </c>
      <c r="AM32">
        <f>$AM$8</f>
        <v>6</v>
      </c>
      <c r="AN32">
        <f>$AN$8</f>
        <v>28</v>
      </c>
      <c r="AO32">
        <f>$AO$8</f>
        <v>50</v>
      </c>
      <c r="AR32" s="27" t="s">
        <v>97</v>
      </c>
      <c r="AS32" s="64">
        <v>0</v>
      </c>
      <c r="AT32" s="64">
        <v>0.29060037584266007</v>
      </c>
      <c r="AU32" s="64">
        <v>0</v>
      </c>
      <c r="AV32" s="54">
        <f>SUM(AS32:AU32)</f>
        <v>0.29060037584266007</v>
      </c>
      <c r="AW32" s="50"/>
      <c r="AX32" s="51">
        <v>0</v>
      </c>
      <c r="AY32" s="51">
        <v>9.1158607128331251E-2</v>
      </c>
      <c r="AZ32" s="51">
        <v>0</v>
      </c>
      <c r="BA32" s="51">
        <f>SUM(AX32:AZ32)</f>
        <v>9.1158607128331251E-2</v>
      </c>
      <c r="BB32" s="50"/>
      <c r="BC32" s="22" t="str">
        <f t="shared" si="31"/>
        <v>--</v>
      </c>
      <c r="BD32" s="22">
        <f t="shared" si="31"/>
        <v>0.31369060299387674</v>
      </c>
      <c r="BE32" s="22" t="str">
        <f t="shared" si="31"/>
        <v>--</v>
      </c>
      <c r="BF32" s="23">
        <f t="shared" si="31"/>
        <v>0.31369060299387674</v>
      </c>
      <c r="BH32">
        <v>3</v>
      </c>
      <c r="BL32">
        <f>$BL$8</f>
        <v>9</v>
      </c>
      <c r="BM32">
        <f>$BM$8</f>
        <v>31</v>
      </c>
      <c r="BN32">
        <f>$BN$8</f>
        <v>53</v>
      </c>
    </row>
    <row r="33" spans="1:66" x14ac:dyDescent="0.25">
      <c r="A33" s="27" t="s">
        <v>16</v>
      </c>
      <c r="B33" s="64">
        <f t="shared" si="27"/>
        <v>0</v>
      </c>
      <c r="C33" s="64">
        <f t="shared" si="27"/>
        <v>0</v>
      </c>
      <c r="D33" s="64">
        <f t="shared" si="27"/>
        <v>0</v>
      </c>
      <c r="E33" s="54">
        <f>SUM(B33:D33)</f>
        <v>0</v>
      </c>
      <c r="F33" s="50"/>
      <c r="G33" s="51">
        <f t="shared" si="28"/>
        <v>0</v>
      </c>
      <c r="H33" s="51">
        <f t="shared" si="28"/>
        <v>0</v>
      </c>
      <c r="I33" s="51">
        <f t="shared" si="28"/>
        <v>0</v>
      </c>
      <c r="J33" s="51">
        <f>SUM(G33:I33)</f>
        <v>0</v>
      </c>
      <c r="K33" s="50"/>
      <c r="L33" s="22" t="str">
        <f t="shared" si="29"/>
        <v>--</v>
      </c>
      <c r="M33" s="22" t="str">
        <f t="shared" si="29"/>
        <v>--</v>
      </c>
      <c r="N33" s="22" t="str">
        <f t="shared" si="29"/>
        <v>--</v>
      </c>
      <c r="O33" s="23" t="str">
        <f t="shared" si="29"/>
        <v>--</v>
      </c>
      <c r="S33" s="27" t="s">
        <v>16</v>
      </c>
      <c r="T33" s="64">
        <v>0</v>
      </c>
      <c r="U33" s="64">
        <v>0</v>
      </c>
      <c r="V33" s="64">
        <v>0</v>
      </c>
      <c r="W33" s="54">
        <f>SUM(T33:V33)</f>
        <v>0</v>
      </c>
      <c r="X33" s="50"/>
      <c r="Y33" s="51">
        <v>0</v>
      </c>
      <c r="Z33" s="51">
        <v>0</v>
      </c>
      <c r="AA33" s="51">
        <v>0</v>
      </c>
      <c r="AB33" s="51">
        <f>SUM(Y33:AA33)</f>
        <v>0</v>
      </c>
      <c r="AC33" s="50"/>
      <c r="AD33" s="22" t="str">
        <f t="shared" si="30"/>
        <v>--</v>
      </c>
      <c r="AE33" s="22" t="str">
        <f t="shared" si="30"/>
        <v>--</v>
      </c>
      <c r="AF33" s="22" t="str">
        <f t="shared" si="30"/>
        <v>--</v>
      </c>
      <c r="AG33" s="23" t="str">
        <f t="shared" si="30"/>
        <v>--</v>
      </c>
      <c r="AI33">
        <v>6</v>
      </c>
      <c r="AM33">
        <f>$AM$8</f>
        <v>6</v>
      </c>
      <c r="AN33">
        <f>$AN$8</f>
        <v>28</v>
      </c>
      <c r="AO33">
        <f>$AO$8</f>
        <v>50</v>
      </c>
      <c r="AR33" s="27" t="s">
        <v>16</v>
      </c>
      <c r="AS33" s="64">
        <v>0</v>
      </c>
      <c r="AT33" s="64">
        <v>0</v>
      </c>
      <c r="AU33" s="64">
        <v>0</v>
      </c>
      <c r="AV33" s="54">
        <f>SUM(AS33:AU33)</f>
        <v>0</v>
      </c>
      <c r="AW33" s="50"/>
      <c r="AX33" s="51">
        <v>0</v>
      </c>
      <c r="AY33" s="51">
        <v>0</v>
      </c>
      <c r="AZ33" s="51">
        <v>0</v>
      </c>
      <c r="BA33" s="51">
        <f>SUM(AX33:AZ33)</f>
        <v>0</v>
      </c>
      <c r="BB33" s="50"/>
      <c r="BC33" s="22" t="str">
        <f t="shared" si="31"/>
        <v>--</v>
      </c>
      <c r="BD33" s="22" t="str">
        <f t="shared" si="31"/>
        <v>--</v>
      </c>
      <c r="BE33" s="22" t="str">
        <f t="shared" si="31"/>
        <v>--</v>
      </c>
      <c r="BF33" s="23" t="str">
        <f t="shared" si="31"/>
        <v>--</v>
      </c>
      <c r="BH33">
        <v>6</v>
      </c>
      <c r="BL33">
        <f>$BL$8</f>
        <v>9</v>
      </c>
      <c r="BM33">
        <f>$BM$8</f>
        <v>31</v>
      </c>
      <c r="BN33">
        <f>$BN$8</f>
        <v>53</v>
      </c>
    </row>
    <row r="34" spans="1:66" x14ac:dyDescent="0.25">
      <c r="A34" s="18" t="s">
        <v>15</v>
      </c>
      <c r="B34" s="64">
        <f>B31</f>
        <v>0</v>
      </c>
      <c r="C34" s="64">
        <f>C31</f>
        <v>0.67971738707337659</v>
      </c>
      <c r="D34" s="64">
        <f>D31</f>
        <v>44.261249883890279</v>
      </c>
      <c r="E34" s="64">
        <f>E31</f>
        <v>44.940967270963654</v>
      </c>
      <c r="F34" s="50"/>
      <c r="G34" s="51">
        <f>SUM(G31:G33)</f>
        <v>0</v>
      </c>
      <c r="H34" s="51">
        <f>SUM(H31:H33)</f>
        <v>0.26388376755652765</v>
      </c>
      <c r="I34" s="51">
        <f>SUM(I31:I33)</f>
        <v>51.871722622955389</v>
      </c>
      <c r="J34" s="51">
        <f>SUM(J31:J33)</f>
        <v>52.135606390511917</v>
      </c>
      <c r="K34" s="50"/>
      <c r="L34" s="22" t="str">
        <f t="shared" si="29"/>
        <v>--</v>
      </c>
      <c r="M34" s="22">
        <f t="shared" si="29"/>
        <v>0.38822571347294516</v>
      </c>
      <c r="N34" s="22">
        <f t="shared" si="29"/>
        <v>1.1719443702794097</v>
      </c>
      <c r="O34" s="23">
        <f t="shared" si="29"/>
        <v>1.1600908826943901</v>
      </c>
      <c r="S34" s="18" t="s">
        <v>15</v>
      </c>
      <c r="T34" s="64">
        <f>T31</f>
        <v>0</v>
      </c>
      <c r="U34" s="64">
        <f>U31</f>
        <v>0.38911701123071657</v>
      </c>
      <c r="V34" s="64">
        <f>V31</f>
        <v>44.261249883890279</v>
      </c>
      <c r="W34" s="64">
        <f>W31</f>
        <v>44.650366895120996</v>
      </c>
      <c r="X34" s="50"/>
      <c r="Y34" s="51">
        <f>SUM(Y31:Y33)</f>
        <v>0</v>
      </c>
      <c r="Z34" s="51">
        <f>SUM(Z31:Z33)</f>
        <v>0.15107451585356005</v>
      </c>
      <c r="AA34" s="51">
        <f>SUM(AA31:AA33)</f>
        <v>51.871722622955389</v>
      </c>
      <c r="AB34" s="51">
        <f>SUM(AB31:AB33)</f>
        <v>52.02279713880894</v>
      </c>
      <c r="AC34" s="50"/>
      <c r="AD34" s="22" t="str">
        <f t="shared" si="30"/>
        <v>--</v>
      </c>
      <c r="AE34" s="22">
        <f t="shared" si="30"/>
        <v>0.38824957915804004</v>
      </c>
      <c r="AF34" s="22">
        <f t="shared" si="30"/>
        <v>1.1719443702794097</v>
      </c>
      <c r="AG34" s="23">
        <f t="shared" si="30"/>
        <v>1.1651146621259576</v>
      </c>
      <c r="AR34" s="18" t="s">
        <v>15</v>
      </c>
      <c r="AS34" s="64">
        <f>AS31</f>
        <v>0</v>
      </c>
      <c r="AT34" s="64">
        <f>AT31</f>
        <v>0.29060037584266007</v>
      </c>
      <c r="AU34" s="64">
        <f>AU31</f>
        <v>0</v>
      </c>
      <c r="AV34" s="64">
        <f>AV31</f>
        <v>0.29060037584266007</v>
      </c>
      <c r="AW34" s="50"/>
      <c r="AX34" s="51">
        <f>SUM(AX31:AX33)</f>
        <v>0</v>
      </c>
      <c r="AY34" s="51">
        <f>SUM(AY31:AY33)</f>
        <v>0.11280925170296759</v>
      </c>
      <c r="AZ34" s="51">
        <f>SUM(AZ31:AZ33)</f>
        <v>0</v>
      </c>
      <c r="BA34" s="51">
        <f>SUM(BA31:BA33)</f>
        <v>0.11280925170296759</v>
      </c>
      <c r="BB34" s="50"/>
      <c r="BC34" s="22" t="str">
        <f t="shared" si="31"/>
        <v>--</v>
      </c>
      <c r="BD34" s="22">
        <f t="shared" si="31"/>
        <v>0.38819375706535891</v>
      </c>
      <c r="BE34" s="22" t="str">
        <f t="shared" si="31"/>
        <v>--</v>
      </c>
      <c r="BF34" s="23">
        <f t="shared" si="31"/>
        <v>0.38819375706535891</v>
      </c>
    </row>
    <row r="35" spans="1:66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  <c r="S35" s="13"/>
      <c r="T35" s="64"/>
      <c r="U35" s="64"/>
      <c r="V35" s="64"/>
      <c r="W35" s="64"/>
      <c r="X35" s="50"/>
      <c r="Y35" s="51"/>
      <c r="Z35" s="51"/>
      <c r="AA35" s="51"/>
      <c r="AB35" s="51"/>
      <c r="AC35" s="50"/>
      <c r="AD35" s="57"/>
      <c r="AE35" s="57"/>
      <c r="AF35" s="57"/>
      <c r="AG35" s="58"/>
      <c r="AR35" s="13"/>
      <c r="AS35" s="64"/>
      <c r="AT35" s="64"/>
      <c r="AU35" s="64"/>
      <c r="AV35" s="64"/>
      <c r="AW35" s="50"/>
      <c r="AX35" s="51"/>
      <c r="AY35" s="51"/>
      <c r="AZ35" s="51"/>
      <c r="BA35" s="51"/>
      <c r="BB35" s="50"/>
      <c r="BC35" s="57"/>
      <c r="BD35" s="57"/>
      <c r="BE35" s="57"/>
      <c r="BF35" s="58"/>
    </row>
    <row r="36" spans="1:66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  <c r="S36" s="16" t="s">
        <v>28</v>
      </c>
      <c r="T36" s="64"/>
      <c r="U36" s="64"/>
      <c r="V36" s="64"/>
      <c r="W36" s="64"/>
      <c r="X36" s="50"/>
      <c r="Y36" s="51"/>
      <c r="Z36" s="51"/>
      <c r="AA36" s="51"/>
      <c r="AB36" s="51"/>
      <c r="AC36" s="50"/>
      <c r="AD36" s="55"/>
      <c r="AE36" s="55"/>
      <c r="AF36" s="55"/>
      <c r="AG36" s="56"/>
      <c r="AR36" s="16" t="s">
        <v>28</v>
      </c>
      <c r="AS36" s="64"/>
      <c r="AT36" s="64"/>
      <c r="AU36" s="64"/>
      <c r="AV36" s="64"/>
      <c r="AW36" s="50"/>
      <c r="AX36" s="51"/>
      <c r="AY36" s="51"/>
      <c r="AZ36" s="51"/>
      <c r="BA36" s="51"/>
      <c r="BB36" s="50"/>
      <c r="BC36" s="55"/>
      <c r="BD36" s="55"/>
      <c r="BE36" s="55"/>
      <c r="BF36" s="56"/>
    </row>
    <row r="37" spans="1:66" ht="12.75" customHeight="1" x14ac:dyDescent="0.25">
      <c r="A37" s="27" t="s">
        <v>29</v>
      </c>
      <c r="B37" s="64">
        <f>B28+B34</f>
        <v>45.048266968472589</v>
      </c>
      <c r="C37" s="64">
        <f>C28+C34</f>
        <v>0.75008110346222345</v>
      </c>
      <c r="D37" s="64">
        <f>D28+D34</f>
        <v>50.60025857196311</v>
      </c>
      <c r="E37" s="54">
        <f>SUM(B37:D37)</f>
        <v>96.398606643897921</v>
      </c>
      <c r="F37" s="50"/>
      <c r="G37" s="51">
        <f t="shared" ref="G37:I38" si="32">SUM(Y37,AX37)</f>
        <v>9.8895138349477456</v>
      </c>
      <c r="H37" s="51">
        <f t="shared" si="32"/>
        <v>0.31237971417191407</v>
      </c>
      <c r="I37" s="51">
        <f t="shared" si="32"/>
        <v>166.94866231466736</v>
      </c>
      <c r="J37" s="51">
        <f>SUM(G37:I37)</f>
        <v>177.15055586378702</v>
      </c>
      <c r="K37" s="50"/>
      <c r="L37" s="22">
        <f t="shared" ref="L37:O39" si="33">IF(B37&lt;&gt;0,G37/B37,"--")</f>
        <v>0.21953150477173752</v>
      </c>
      <c r="M37" s="22">
        <f t="shared" si="33"/>
        <v>0.41646125029684411</v>
      </c>
      <c r="N37" s="22">
        <f t="shared" si="33"/>
        <v>3.299363818017548</v>
      </c>
      <c r="O37" s="23">
        <f t="shared" si="33"/>
        <v>1.8376879296418829</v>
      </c>
      <c r="S37" s="27" t="s">
        <v>29</v>
      </c>
      <c r="T37" s="64">
        <f>T28+T34</f>
        <v>27.60621092726085</v>
      </c>
      <c r="U37" s="64">
        <f>U28+U34</f>
        <v>0.45948072761956338</v>
      </c>
      <c r="V37" s="64">
        <f>V28+V34</f>
        <v>50.60025857196311</v>
      </c>
      <c r="W37" s="54">
        <f>SUM(T37:V37)</f>
        <v>78.66595022684352</v>
      </c>
      <c r="X37" s="50"/>
      <c r="Y37" s="51">
        <v>6.0604330259075576</v>
      </c>
      <c r="Z37" s="51">
        <v>0.19135591831174703</v>
      </c>
      <c r="AA37" s="51">
        <v>166.94866231466736</v>
      </c>
      <c r="AB37" s="51">
        <f>SUM(Y37:AA37)</f>
        <v>173.20045125888666</v>
      </c>
      <c r="AC37" s="50"/>
      <c r="AD37" s="22">
        <f t="shared" ref="AD37:AG39" si="34">IF(T37&lt;&gt;0,Y37/T37,"--")</f>
        <v>0.21953150477173752</v>
      </c>
      <c r="AE37" s="22">
        <f t="shared" si="34"/>
        <v>0.41646125029684411</v>
      </c>
      <c r="AF37" s="22">
        <f t="shared" si="34"/>
        <v>3.299363818017548</v>
      </c>
      <c r="AG37" s="23">
        <f t="shared" si="34"/>
        <v>2.2017207032959063</v>
      </c>
      <c r="AI37">
        <v>7</v>
      </c>
      <c r="AM37">
        <f>$AM$8</f>
        <v>6</v>
      </c>
      <c r="AN37">
        <f>$AN$8</f>
        <v>28</v>
      </c>
      <c r="AO37">
        <f>$AO$8</f>
        <v>50</v>
      </c>
      <c r="AR37" s="27" t="s">
        <v>29</v>
      </c>
      <c r="AS37" s="64">
        <f>AS28+AS34</f>
        <v>17.442056041211735</v>
      </c>
      <c r="AT37" s="64">
        <f>AT28+AT34</f>
        <v>0.29060037584266007</v>
      </c>
      <c r="AU37" s="64">
        <f>AU28+AU34</f>
        <v>0</v>
      </c>
      <c r="AV37" s="54">
        <f>SUM(AS37:AU37)</f>
        <v>17.732656417054397</v>
      </c>
      <c r="AW37" s="50"/>
      <c r="AX37" s="51">
        <v>3.8290808090401875</v>
      </c>
      <c r="AY37" s="51">
        <v>0.12102379586016702</v>
      </c>
      <c r="AZ37" s="51">
        <v>0</v>
      </c>
      <c r="BA37" s="51">
        <f>SUM(AX37:AZ37)</f>
        <v>3.9501046049003548</v>
      </c>
      <c r="BB37" s="50"/>
      <c r="BC37" s="22">
        <f t="shared" ref="BC37:BF39" si="35">IF(AS37&lt;&gt;0,AX37/AS37,"--")</f>
        <v>0.21953150477173752</v>
      </c>
      <c r="BD37" s="22">
        <f t="shared" si="35"/>
        <v>0.41646125029684411</v>
      </c>
      <c r="BE37" s="22" t="str">
        <f t="shared" si="35"/>
        <v>--</v>
      </c>
      <c r="BF37" s="23">
        <f t="shared" si="35"/>
        <v>0.22275876281578086</v>
      </c>
      <c r="BH37">
        <v>7</v>
      </c>
      <c r="BL37">
        <f>$BL$8</f>
        <v>9</v>
      </c>
      <c r="BM37">
        <f>$BM$8</f>
        <v>31</v>
      </c>
      <c r="BN37">
        <f>$BN$8</f>
        <v>53</v>
      </c>
    </row>
    <row r="38" spans="1:66" ht="12.75" customHeight="1" x14ac:dyDescent="0.25">
      <c r="A38" s="27" t="s">
        <v>30</v>
      </c>
      <c r="B38" s="64">
        <f>SUM(T38,AS38)</f>
        <v>0</v>
      </c>
      <c r="C38" s="64">
        <f>SUM(U38,AT38)</f>
        <v>0</v>
      </c>
      <c r="D38" s="64">
        <f>SUM(V38,AU38)</f>
        <v>0</v>
      </c>
      <c r="E38" s="54">
        <f>SUM(B38:D38)</f>
        <v>0</v>
      </c>
      <c r="F38" s="50"/>
      <c r="G38" s="51">
        <f t="shared" si="32"/>
        <v>0</v>
      </c>
      <c r="H38" s="51">
        <f t="shared" si="32"/>
        <v>0</v>
      </c>
      <c r="I38" s="51">
        <f t="shared" si="32"/>
        <v>0</v>
      </c>
      <c r="J38" s="51">
        <f>SUM(G38:I38)</f>
        <v>0</v>
      </c>
      <c r="K38" s="50"/>
      <c r="L38" s="22" t="str">
        <f t="shared" si="33"/>
        <v>--</v>
      </c>
      <c r="M38" s="22" t="str">
        <f t="shared" si="33"/>
        <v>--</v>
      </c>
      <c r="N38" s="22" t="str">
        <f t="shared" si="33"/>
        <v>--</v>
      </c>
      <c r="O38" s="23" t="str">
        <f t="shared" si="33"/>
        <v>--</v>
      </c>
      <c r="S38" s="27" t="s">
        <v>30</v>
      </c>
      <c r="T38" s="64">
        <v>0</v>
      </c>
      <c r="U38" s="64">
        <v>0</v>
      </c>
      <c r="V38" s="64">
        <v>0</v>
      </c>
      <c r="W38" s="54">
        <f>SUM(T38:V38)</f>
        <v>0</v>
      </c>
      <c r="X38" s="50"/>
      <c r="Y38" s="51">
        <v>0</v>
      </c>
      <c r="Z38" s="51">
        <v>0</v>
      </c>
      <c r="AA38" s="51">
        <v>0</v>
      </c>
      <c r="AB38" s="51">
        <f>SUM(Y38:AA38)</f>
        <v>0</v>
      </c>
      <c r="AC38" s="50"/>
      <c r="AD38" s="22" t="str">
        <f t="shared" si="34"/>
        <v>--</v>
      </c>
      <c r="AE38" s="22" t="str">
        <f t="shared" si="34"/>
        <v>--</v>
      </c>
      <c r="AF38" s="22" t="str">
        <f t="shared" si="34"/>
        <v>--</v>
      </c>
      <c r="AG38" s="23" t="str">
        <f t="shared" si="34"/>
        <v>--</v>
      </c>
      <c r="AI38">
        <v>8</v>
      </c>
      <c r="AM38">
        <f>$AM$8</f>
        <v>6</v>
      </c>
      <c r="AN38">
        <f>$AN$8</f>
        <v>28</v>
      </c>
      <c r="AO38">
        <f>$AO$8</f>
        <v>50</v>
      </c>
      <c r="AR38" s="27" t="s">
        <v>30</v>
      </c>
      <c r="AS38" s="64">
        <v>0</v>
      </c>
      <c r="AT38" s="64">
        <v>0</v>
      </c>
      <c r="AU38" s="64">
        <v>0</v>
      </c>
      <c r="AV38" s="54">
        <f>SUM(AS38:AU38)</f>
        <v>0</v>
      </c>
      <c r="AW38" s="50"/>
      <c r="AX38" s="51">
        <v>0</v>
      </c>
      <c r="AY38" s="51">
        <v>0</v>
      </c>
      <c r="AZ38" s="51">
        <v>0</v>
      </c>
      <c r="BA38" s="51">
        <f>SUM(AX38:AZ38)</f>
        <v>0</v>
      </c>
      <c r="BB38" s="50"/>
      <c r="BC38" s="22" t="str">
        <f t="shared" si="35"/>
        <v>--</v>
      </c>
      <c r="BD38" s="22" t="str">
        <f t="shared" si="35"/>
        <v>--</v>
      </c>
      <c r="BE38" s="22" t="str">
        <f t="shared" si="35"/>
        <v>--</v>
      </c>
      <c r="BF38" s="23" t="str">
        <f t="shared" si="35"/>
        <v>--</v>
      </c>
      <c r="BH38">
        <v>8</v>
      </c>
      <c r="BL38">
        <f>$BL$8</f>
        <v>9</v>
      </c>
      <c r="BM38">
        <f>$BM$8</f>
        <v>31</v>
      </c>
      <c r="BN38">
        <f>$BN$8</f>
        <v>53</v>
      </c>
    </row>
    <row r="39" spans="1:66" x14ac:dyDescent="0.25">
      <c r="A39" s="18" t="s">
        <v>17</v>
      </c>
      <c r="B39" s="64">
        <f>B37</f>
        <v>45.048266968472589</v>
      </c>
      <c r="C39" s="64">
        <f>C37</f>
        <v>0.75008110346222345</v>
      </c>
      <c r="D39" s="64">
        <f>D37</f>
        <v>50.60025857196311</v>
      </c>
      <c r="E39" s="64">
        <f>E37</f>
        <v>96.398606643897921</v>
      </c>
      <c r="F39" s="50"/>
      <c r="G39" s="51">
        <f>SUM(G37:G38)</f>
        <v>9.8895138349477456</v>
      </c>
      <c r="H39" s="51">
        <f>SUM(H37:H38)</f>
        <v>0.31237971417191407</v>
      </c>
      <c r="I39" s="51">
        <f>SUM(I37:I38)</f>
        <v>166.94866231466736</v>
      </c>
      <c r="J39" s="51">
        <f>SUM(J37:J38)</f>
        <v>177.15055586378702</v>
      </c>
      <c r="K39" s="50"/>
      <c r="L39" s="22">
        <f t="shared" si="33"/>
        <v>0.21953150477173752</v>
      </c>
      <c r="M39" s="22">
        <f t="shared" si="33"/>
        <v>0.41646125029684411</v>
      </c>
      <c r="N39" s="22">
        <f t="shared" si="33"/>
        <v>3.299363818017548</v>
      </c>
      <c r="O39" s="23">
        <f t="shared" si="33"/>
        <v>1.8376879296418829</v>
      </c>
      <c r="S39" s="18" t="s">
        <v>17</v>
      </c>
      <c r="T39" s="64">
        <f>T37</f>
        <v>27.60621092726085</v>
      </c>
      <c r="U39" s="64">
        <f>U37</f>
        <v>0.45948072761956338</v>
      </c>
      <c r="V39" s="64">
        <f>V37</f>
        <v>50.60025857196311</v>
      </c>
      <c r="W39" s="64">
        <f>W37</f>
        <v>78.66595022684352</v>
      </c>
      <c r="X39" s="50"/>
      <c r="Y39" s="51">
        <f>SUM(Y37:Y38)</f>
        <v>6.0604330259075576</v>
      </c>
      <c r="Z39" s="51">
        <f>SUM(Z37:Z38)</f>
        <v>0.19135591831174703</v>
      </c>
      <c r="AA39" s="51">
        <f>SUM(AA37:AA38)</f>
        <v>166.94866231466736</v>
      </c>
      <c r="AB39" s="51">
        <f>SUM(AB37:AB38)</f>
        <v>173.20045125888666</v>
      </c>
      <c r="AC39" s="50"/>
      <c r="AD39" s="22">
        <f t="shared" si="34"/>
        <v>0.21953150477173752</v>
      </c>
      <c r="AE39" s="22">
        <f t="shared" si="34"/>
        <v>0.41646125029684411</v>
      </c>
      <c r="AF39" s="22">
        <f t="shared" si="34"/>
        <v>3.299363818017548</v>
      </c>
      <c r="AG39" s="23">
        <f t="shared" si="34"/>
        <v>2.2017207032959063</v>
      </c>
      <c r="AR39" s="18" t="s">
        <v>17</v>
      </c>
      <c r="AS39" s="64">
        <f>AS37</f>
        <v>17.442056041211735</v>
      </c>
      <c r="AT39" s="64">
        <f>AT37</f>
        <v>0.29060037584266007</v>
      </c>
      <c r="AU39" s="64">
        <f>AU37</f>
        <v>0</v>
      </c>
      <c r="AV39" s="64">
        <f>AV37</f>
        <v>17.732656417054397</v>
      </c>
      <c r="AW39" s="50"/>
      <c r="AX39" s="51">
        <f>SUM(AX37:AX38)</f>
        <v>3.8290808090401875</v>
      </c>
      <c r="AY39" s="51">
        <f>SUM(AY37:AY38)</f>
        <v>0.12102379586016702</v>
      </c>
      <c r="AZ39" s="51">
        <f>SUM(AZ37:AZ38)</f>
        <v>0</v>
      </c>
      <c r="BA39" s="51">
        <f>SUM(BA37:BA38)</f>
        <v>3.9501046049003548</v>
      </c>
      <c r="BB39" s="50"/>
      <c r="BC39" s="22">
        <f t="shared" si="35"/>
        <v>0.21953150477173752</v>
      </c>
      <c r="BD39" s="22">
        <f t="shared" si="35"/>
        <v>0.41646125029684411</v>
      </c>
      <c r="BE39" s="22" t="str">
        <f t="shared" si="35"/>
        <v>--</v>
      </c>
      <c r="BF39" s="23">
        <f t="shared" si="35"/>
        <v>0.22275876281578086</v>
      </c>
    </row>
    <row r="40" spans="1:66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  <c r="S40" s="18"/>
      <c r="T40" s="64"/>
      <c r="U40" s="64"/>
      <c r="V40" s="64"/>
      <c r="W40" s="54"/>
      <c r="X40" s="50"/>
      <c r="Y40" s="51"/>
      <c r="Z40" s="51"/>
      <c r="AA40" s="51"/>
      <c r="AB40" s="51"/>
      <c r="AC40" s="50"/>
      <c r="AD40" s="55"/>
      <c r="AE40" s="55"/>
      <c r="AF40" s="55"/>
      <c r="AG40" s="56"/>
      <c r="AR40" s="18"/>
      <c r="AS40" s="64"/>
      <c r="AT40" s="64"/>
      <c r="AU40" s="64"/>
      <c r="AV40" s="54"/>
      <c r="AW40" s="50"/>
      <c r="AX40" s="51"/>
      <c r="AY40" s="51"/>
      <c r="AZ40" s="51"/>
      <c r="BA40" s="51"/>
      <c r="BB40" s="50"/>
      <c r="BC40" s="55"/>
      <c r="BD40" s="55"/>
      <c r="BE40" s="55"/>
      <c r="BF40" s="56"/>
    </row>
    <row r="41" spans="1:66" x14ac:dyDescent="0.25">
      <c r="A41" s="79" t="s">
        <v>33</v>
      </c>
      <c r="B41" s="68">
        <f>B39</f>
        <v>45.048266968472589</v>
      </c>
      <c r="C41" s="68">
        <f>C39</f>
        <v>0.75008110346222345</v>
      </c>
      <c r="D41" s="68">
        <f>D39</f>
        <v>50.60025857196311</v>
      </c>
      <c r="E41" s="59">
        <f>SUM(B41:D41)</f>
        <v>96.398606643897921</v>
      </c>
      <c r="F41" s="60"/>
      <c r="G41" s="69">
        <f>SUM(G28,G34,G39)</f>
        <v>18.30637535507184</v>
      </c>
      <c r="H41" s="69">
        <f>SUM(H28,H34,H39)</f>
        <v>0.61186823296628168</v>
      </c>
      <c r="I41" s="69">
        <f>SUM(I28,I34,I39)</f>
        <v>223.16094362742126</v>
      </c>
      <c r="J41" s="69">
        <f>SUM(J28,J34,J39)</f>
        <v>242.07918721545937</v>
      </c>
      <c r="K41" s="60"/>
      <c r="L41" s="31">
        <f t="shared" ref="L41:O42" si="36">IF(B41&lt;&gt;0,G41/B41,"--")</f>
        <v>0.40637246640106511</v>
      </c>
      <c r="M41" s="31">
        <f t="shared" si="36"/>
        <v>0.81573609859256691</v>
      </c>
      <c r="N41" s="31">
        <f t="shared" si="36"/>
        <v>4.4102727915914564</v>
      </c>
      <c r="O41" s="32">
        <f t="shared" si="36"/>
        <v>2.5112311852153009</v>
      </c>
      <c r="S41" s="79" t="s">
        <v>33</v>
      </c>
      <c r="T41" s="68">
        <f>T39</f>
        <v>27.60621092726085</v>
      </c>
      <c r="U41" s="68">
        <f>U39</f>
        <v>0.45948072761956338</v>
      </c>
      <c r="V41" s="68">
        <f>V39</f>
        <v>50.60025857196311</v>
      </c>
      <c r="W41" s="59">
        <f>SUM(T41:V41)</f>
        <v>78.66595022684352</v>
      </c>
      <c r="X41" s="60"/>
      <c r="Y41" s="69">
        <f>SUM(Y28,Y34,Y39)</f>
        <v>11.024178060910007</v>
      </c>
      <c r="Z41" s="69">
        <f>SUM(Z28,Z34,Z39)</f>
        <v>0.37803518540314712</v>
      </c>
      <c r="AA41" s="69">
        <f>SUM(AA28,AA34,AA39)</f>
        <v>223.16094362742126</v>
      </c>
      <c r="AB41" s="69">
        <f>SUM(AB28,AB34,AB39)</f>
        <v>234.56315687373439</v>
      </c>
      <c r="AC41" s="60"/>
      <c r="AD41" s="31">
        <f t="shared" ref="AD41:AG42" si="37">IF(T41&lt;&gt;0,Y41/T41,"--")</f>
        <v>0.39933687712368177</v>
      </c>
      <c r="AE41" s="31">
        <f t="shared" si="37"/>
        <v>0.82274437790163246</v>
      </c>
      <c r="AF41" s="31">
        <f t="shared" si="37"/>
        <v>4.4102727915914564</v>
      </c>
      <c r="AG41" s="32">
        <f t="shared" si="37"/>
        <v>2.981762200765909</v>
      </c>
      <c r="AR41" s="79" t="s">
        <v>33</v>
      </c>
      <c r="AS41" s="68">
        <f>AS39</f>
        <v>17.442056041211735</v>
      </c>
      <c r="AT41" s="68">
        <f>AT39</f>
        <v>0.29060037584266007</v>
      </c>
      <c r="AU41" s="68">
        <f>AU39</f>
        <v>0</v>
      </c>
      <c r="AV41" s="59">
        <f>SUM(AS41:AU41)</f>
        <v>17.732656417054397</v>
      </c>
      <c r="AW41" s="60"/>
      <c r="AX41" s="69">
        <f>SUM(AX28,AX34,AX39)</f>
        <v>7.2821972941618309</v>
      </c>
      <c r="AY41" s="69">
        <f>SUM(AY28,AY34,AY39)</f>
        <v>0.23383304756313461</v>
      </c>
      <c r="AZ41" s="69">
        <f>SUM(AZ28,AZ34,AZ39)</f>
        <v>0</v>
      </c>
      <c r="BA41" s="69">
        <f>SUM(BA28,BA34,BA39)</f>
        <v>7.5160303417249663</v>
      </c>
      <c r="BB41" s="60"/>
      <c r="BC41" s="31">
        <f t="shared" ref="BC41:BF42" si="38">IF(AS41&lt;&gt;0,AX41/AS41,"--")</f>
        <v>0.41750796333618029</v>
      </c>
      <c r="BD41" s="31">
        <f t="shared" si="38"/>
        <v>0.80465500736220308</v>
      </c>
      <c r="BE41" s="31" t="str">
        <f t="shared" si="38"/>
        <v>--</v>
      </c>
      <c r="BF41" s="32">
        <f t="shared" si="38"/>
        <v>0.42385247674998189</v>
      </c>
    </row>
    <row r="42" spans="1:66" ht="13.5" thickBot="1" x14ac:dyDescent="0.35">
      <c r="A42" s="33" t="s">
        <v>17</v>
      </c>
      <c r="B42" s="80">
        <f>B21+B41</f>
        <v>47.033547034723412</v>
      </c>
      <c r="C42" s="80">
        <f>C21+C41</f>
        <v>0.75008110346222345</v>
      </c>
      <c r="D42" s="80">
        <f>D21+D41</f>
        <v>50.60025857196311</v>
      </c>
      <c r="E42" s="80">
        <f>E21+E41</f>
        <v>98.383886710148744</v>
      </c>
      <c r="F42" s="34"/>
      <c r="G42" s="81">
        <f>SUM(G21,G41)</f>
        <v>18.852535238147638</v>
      </c>
      <c r="H42" s="81">
        <f>SUM(H21,H41)</f>
        <v>0.61186823296628168</v>
      </c>
      <c r="I42" s="81">
        <f>SUM(I21,I41)</f>
        <v>223.16094362742126</v>
      </c>
      <c r="J42" s="81">
        <f>SUM(J21,J41)</f>
        <v>242.62534709853517</v>
      </c>
      <c r="K42" s="34"/>
      <c r="L42" s="40">
        <f t="shared" si="36"/>
        <v>0.4008316707270535</v>
      </c>
      <c r="M42" s="40">
        <f t="shared" si="36"/>
        <v>0.81573609859256691</v>
      </c>
      <c r="N42" s="40">
        <f t="shared" si="36"/>
        <v>4.4102727915914564</v>
      </c>
      <c r="O42" s="41">
        <f t="shared" si="36"/>
        <v>2.466108579480498</v>
      </c>
      <c r="S42" s="33" t="s">
        <v>17</v>
      </c>
      <c r="T42" s="80">
        <f>T21+T41</f>
        <v>28.580502207066647</v>
      </c>
      <c r="U42" s="80">
        <f>U21+U41</f>
        <v>0.45948072761956338</v>
      </c>
      <c r="V42" s="80">
        <f>V21+V41</f>
        <v>50.60025857196311</v>
      </c>
      <c r="W42" s="80">
        <f>W21+W41</f>
        <v>79.640241506649318</v>
      </c>
      <c r="X42" s="34"/>
      <c r="Y42" s="81">
        <f>SUM(Y21,Y41)</f>
        <v>11.2914686415461</v>
      </c>
      <c r="Z42" s="81">
        <f>SUM(Z21,Z41)</f>
        <v>0.37803518540314712</v>
      </c>
      <c r="AA42" s="81">
        <f>SUM(AA21,AA41)</f>
        <v>223.16094362742126</v>
      </c>
      <c r="AB42" s="81">
        <f>SUM(AB21,AB41)</f>
        <v>234.83044745437047</v>
      </c>
      <c r="AC42" s="34"/>
      <c r="AD42" s="40">
        <f t="shared" si="37"/>
        <v>0.39507593532608526</v>
      </c>
      <c r="AE42" s="40">
        <f t="shared" si="37"/>
        <v>0.82274437790163246</v>
      </c>
      <c r="AF42" s="40">
        <f t="shared" si="37"/>
        <v>4.4102727915914564</v>
      </c>
      <c r="AG42" s="41">
        <f t="shared" si="37"/>
        <v>2.9486405743102124</v>
      </c>
      <c r="AR42" s="33" t="s">
        <v>17</v>
      </c>
      <c r="AS42" s="80">
        <f>AS21+AS41</f>
        <v>18.453044827656761</v>
      </c>
      <c r="AT42" s="80">
        <f>AT21+AT41</f>
        <v>0.29060037584266007</v>
      </c>
      <c r="AU42" s="80">
        <f>AU21+AU41</f>
        <v>0</v>
      </c>
      <c r="AV42" s="80">
        <f>AV21+AV41</f>
        <v>18.743645203499426</v>
      </c>
      <c r="AW42" s="34"/>
      <c r="AX42" s="81">
        <f>SUM(AX21,AX41)</f>
        <v>7.5610665966015373</v>
      </c>
      <c r="AY42" s="81">
        <f>SUM(AY21,AY41)</f>
        <v>0.23383304756313461</v>
      </c>
      <c r="AZ42" s="81">
        <f>SUM(AZ21,AZ41)</f>
        <v>0</v>
      </c>
      <c r="BA42" s="81">
        <f>SUM(BA21,BA41)</f>
        <v>7.7948996441646727</v>
      </c>
      <c r="BB42" s="34"/>
      <c r="BC42" s="40">
        <f t="shared" si="38"/>
        <v>0.40974628670869984</v>
      </c>
      <c r="BD42" s="40">
        <f t="shared" si="38"/>
        <v>0.80465500736220308</v>
      </c>
      <c r="BE42" s="40" t="str">
        <f t="shared" si="38"/>
        <v>--</v>
      </c>
      <c r="BF42" s="41">
        <f t="shared" si="38"/>
        <v>0.41586892835068018</v>
      </c>
    </row>
    <row r="43" spans="1:66" ht="5.15" customHeight="1" thickBot="1" x14ac:dyDescent="0.3">
      <c r="B43" s="65"/>
      <c r="C43" s="65"/>
      <c r="D43" s="65"/>
      <c r="E43" s="65"/>
      <c r="G43" s="51"/>
      <c r="H43" s="51"/>
      <c r="I43" s="51"/>
      <c r="J43" s="51"/>
      <c r="T43" s="65"/>
      <c r="U43" s="65"/>
      <c r="V43" s="65"/>
      <c r="W43" s="65"/>
      <c r="Y43" s="51"/>
      <c r="Z43" s="51"/>
      <c r="AA43" s="51"/>
      <c r="AB43" s="51"/>
      <c r="AS43" s="65"/>
      <c r="AT43" s="65"/>
      <c r="AU43" s="65"/>
      <c r="AV43" s="65"/>
      <c r="AX43" s="51"/>
      <c r="AY43" s="51"/>
      <c r="AZ43" s="51"/>
      <c r="BA43" s="51"/>
    </row>
    <row r="44" spans="1:66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  <c r="S44" s="4" t="s">
        <v>18</v>
      </c>
      <c r="T44" s="99" t="s">
        <v>1</v>
      </c>
      <c r="U44" s="105"/>
      <c r="V44" s="105"/>
      <c r="W44" s="105"/>
      <c r="X44" s="6"/>
      <c r="Y44" s="99" t="s">
        <v>2</v>
      </c>
      <c r="Z44" s="100"/>
      <c r="AA44" s="100"/>
      <c r="AB44" s="100"/>
      <c r="AC44" s="6"/>
      <c r="AD44" s="99" t="s">
        <v>3</v>
      </c>
      <c r="AE44" s="100"/>
      <c r="AF44" s="100"/>
      <c r="AG44" s="101"/>
      <c r="AR44" s="4" t="s">
        <v>18</v>
      </c>
      <c r="AS44" s="99" t="s">
        <v>1</v>
      </c>
      <c r="AT44" s="105"/>
      <c r="AU44" s="105"/>
      <c r="AV44" s="105"/>
      <c r="AW44" s="6"/>
      <c r="AX44" s="99" t="s">
        <v>2</v>
      </c>
      <c r="AY44" s="100"/>
      <c r="AZ44" s="100"/>
      <c r="BA44" s="100"/>
      <c r="BB44" s="6"/>
      <c r="BC44" s="99" t="s">
        <v>3</v>
      </c>
      <c r="BD44" s="100"/>
      <c r="BE44" s="100"/>
      <c r="BF44" s="101"/>
    </row>
    <row r="45" spans="1:66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  <c r="S45" s="77" t="s">
        <v>23</v>
      </c>
      <c r="T45" s="14" t="s">
        <v>4</v>
      </c>
      <c r="U45" s="14" t="s">
        <v>5</v>
      </c>
      <c r="V45" s="14" t="s">
        <v>6</v>
      </c>
      <c r="W45" s="14" t="s">
        <v>173</v>
      </c>
      <c r="Y45" s="14" t="s">
        <v>4</v>
      </c>
      <c r="Z45" s="14" t="s">
        <v>5</v>
      </c>
      <c r="AA45" s="14" t="s">
        <v>6</v>
      </c>
      <c r="AB45" s="14" t="s">
        <v>173</v>
      </c>
      <c r="AD45" s="14" t="s">
        <v>4</v>
      </c>
      <c r="AE45" s="14" t="s">
        <v>5</v>
      </c>
      <c r="AF45" s="14" t="s">
        <v>6</v>
      </c>
      <c r="AG45" s="15" t="s">
        <v>173</v>
      </c>
      <c r="AR45" s="77" t="s">
        <v>23</v>
      </c>
      <c r="AS45" s="14" t="s">
        <v>4</v>
      </c>
      <c r="AT45" s="14" t="s">
        <v>5</v>
      </c>
      <c r="AU45" s="14" t="s">
        <v>6</v>
      </c>
      <c r="AV45" s="14" t="s">
        <v>173</v>
      </c>
      <c r="AX45" s="14" t="s">
        <v>4</v>
      </c>
      <c r="AY45" s="14" t="s">
        <v>5</v>
      </c>
      <c r="AZ45" s="14" t="s">
        <v>6</v>
      </c>
      <c r="BA45" s="14" t="s">
        <v>173</v>
      </c>
      <c r="BC45" s="14" t="s">
        <v>4</v>
      </c>
      <c r="BD45" s="14" t="s">
        <v>5</v>
      </c>
      <c r="BE45" s="14" t="s">
        <v>6</v>
      </c>
      <c r="BF45" s="15" t="s">
        <v>173</v>
      </c>
    </row>
    <row r="46" spans="1:66" ht="12.75" customHeight="1" x14ac:dyDescent="0.25">
      <c r="A46" s="18" t="s">
        <v>19</v>
      </c>
      <c r="B46" s="64">
        <f t="shared" ref="B46:D47" si="39">SUM(T46,AS46)</f>
        <v>0</v>
      </c>
      <c r="C46" s="64">
        <f t="shared" si="39"/>
        <v>0</v>
      </c>
      <c r="D46" s="64">
        <f t="shared" si="39"/>
        <v>0</v>
      </c>
      <c r="E46" s="54">
        <f>SUM(B46:D46)</f>
        <v>0</v>
      </c>
      <c r="F46" s="36"/>
      <c r="G46" s="51">
        <f t="shared" ref="G46:I47" si="40">SUM(Y46,AX46)</f>
        <v>0</v>
      </c>
      <c r="H46" s="51">
        <f t="shared" si="40"/>
        <v>0</v>
      </c>
      <c r="I46" s="51">
        <f t="shared" si="40"/>
        <v>0</v>
      </c>
      <c r="J46" s="51">
        <f>SUM(G46:I46)</f>
        <v>0</v>
      </c>
      <c r="K46" s="19"/>
      <c r="L46" s="22" t="str">
        <f t="shared" ref="L46:O48" si="41">IF(B46&lt;&gt;0,G46/B46,"--")</f>
        <v>--</v>
      </c>
      <c r="M46" s="22" t="str">
        <f t="shared" si="41"/>
        <v>--</v>
      </c>
      <c r="N46" s="22" t="str">
        <f t="shared" si="41"/>
        <v>--</v>
      </c>
      <c r="O46" s="23" t="str">
        <f t="shared" si="41"/>
        <v>--</v>
      </c>
      <c r="S46" s="18" t="s">
        <v>19</v>
      </c>
      <c r="T46" s="65">
        <v>0</v>
      </c>
      <c r="U46" s="65">
        <v>0</v>
      </c>
      <c r="V46" s="65">
        <v>0</v>
      </c>
      <c r="W46" s="54">
        <f>SUM(T46:V46)</f>
        <v>0</v>
      </c>
      <c r="X46" s="36"/>
      <c r="Y46" s="51">
        <v>0</v>
      </c>
      <c r="Z46" s="51">
        <v>0</v>
      </c>
      <c r="AA46" s="51">
        <v>0</v>
      </c>
      <c r="AB46" s="51">
        <f>SUM(Y46:AA46)</f>
        <v>0</v>
      </c>
      <c r="AC46" s="19"/>
      <c r="AD46" s="22" t="str">
        <f t="shared" ref="AD46:AG48" si="42">IF(T46&lt;&gt;0,Y46/T46,"--")</f>
        <v>--</v>
      </c>
      <c r="AE46" s="22" t="str">
        <f t="shared" si="42"/>
        <v>--</v>
      </c>
      <c r="AF46" s="22" t="str">
        <f t="shared" si="42"/>
        <v>--</v>
      </c>
      <c r="AG46" s="23" t="str">
        <f t="shared" si="42"/>
        <v>--</v>
      </c>
      <c r="AI46">
        <v>118</v>
      </c>
      <c r="AM46">
        <f>$AM$8</f>
        <v>6</v>
      </c>
      <c r="AN46">
        <f>$AN$8</f>
        <v>28</v>
      </c>
      <c r="AO46">
        <f>$AO$8</f>
        <v>50</v>
      </c>
      <c r="AR46" s="18" t="s">
        <v>19</v>
      </c>
      <c r="AS46" s="65">
        <v>0</v>
      </c>
      <c r="AT46" s="65">
        <v>0</v>
      </c>
      <c r="AU46" s="65">
        <v>0</v>
      </c>
      <c r="AV46" s="54">
        <f>SUM(AS46:AU46)</f>
        <v>0</v>
      </c>
      <c r="AW46" s="36"/>
      <c r="AX46" s="51">
        <v>0</v>
      </c>
      <c r="AY46" s="51">
        <v>0</v>
      </c>
      <c r="AZ46" s="51">
        <v>0</v>
      </c>
      <c r="BA46" s="51">
        <f>SUM(AX46:AZ46)</f>
        <v>0</v>
      </c>
      <c r="BB46" s="19"/>
      <c r="BC46" s="22" t="str">
        <f t="shared" ref="BC46:BF48" si="43">IF(AS46&lt;&gt;0,AX46/AS46,"--")</f>
        <v>--</v>
      </c>
      <c r="BD46" s="22" t="str">
        <f t="shared" si="43"/>
        <v>--</v>
      </c>
      <c r="BE46" s="22" t="str">
        <f t="shared" si="43"/>
        <v>--</v>
      </c>
      <c r="BF46" s="23" t="str">
        <f t="shared" si="43"/>
        <v>--</v>
      </c>
      <c r="BH46">
        <v>118</v>
      </c>
      <c r="BL46">
        <f>$BL$8</f>
        <v>9</v>
      </c>
      <c r="BM46">
        <f>$BM$8</f>
        <v>31</v>
      </c>
      <c r="BN46">
        <f>$BN$8</f>
        <v>53</v>
      </c>
    </row>
    <row r="47" spans="1:66" ht="12.75" customHeight="1" x14ac:dyDescent="0.25">
      <c r="A47" s="18" t="s">
        <v>20</v>
      </c>
      <c r="B47" s="64">
        <f t="shared" si="39"/>
        <v>1.752624788894406</v>
      </c>
      <c r="C47" s="64">
        <f t="shared" si="39"/>
        <v>0</v>
      </c>
      <c r="D47" s="64">
        <f t="shared" si="39"/>
        <v>0</v>
      </c>
      <c r="E47" s="54">
        <f>SUM(B47:D47)</f>
        <v>1.752624788894406</v>
      </c>
      <c r="F47" s="36"/>
      <c r="G47" s="51">
        <f t="shared" si="40"/>
        <v>1.3432398155668026</v>
      </c>
      <c r="H47" s="51">
        <f t="shared" si="40"/>
        <v>0</v>
      </c>
      <c r="I47" s="51">
        <f t="shared" si="40"/>
        <v>0</v>
      </c>
      <c r="J47" s="51">
        <f>SUM(G47:I47)</f>
        <v>1.3432398155668026</v>
      </c>
      <c r="K47" s="19"/>
      <c r="L47" s="22">
        <f t="shared" si="41"/>
        <v>0.76641607723359184</v>
      </c>
      <c r="M47" s="22" t="str">
        <f t="shared" si="41"/>
        <v>--</v>
      </c>
      <c r="N47" s="22" t="str">
        <f t="shared" si="41"/>
        <v>--</v>
      </c>
      <c r="O47" s="23">
        <f t="shared" si="41"/>
        <v>0.76641607723359184</v>
      </c>
      <c r="S47" s="18" t="s">
        <v>20</v>
      </c>
      <c r="T47" s="65">
        <v>0.79976631498382722</v>
      </c>
      <c r="U47" s="65">
        <v>0</v>
      </c>
      <c r="V47" s="65">
        <v>0</v>
      </c>
      <c r="W47" s="54">
        <f>SUM(T47:V47)</f>
        <v>0.79976631498382722</v>
      </c>
      <c r="X47" s="36"/>
      <c r="Y47" s="51">
        <v>0.61295376183347017</v>
      </c>
      <c r="Z47" s="51">
        <v>0</v>
      </c>
      <c r="AA47" s="51">
        <v>0</v>
      </c>
      <c r="AB47" s="51">
        <f>SUM(Y47:AA47)</f>
        <v>0.61295376183347017</v>
      </c>
      <c r="AC47" s="19"/>
      <c r="AD47" s="22">
        <f t="shared" si="42"/>
        <v>0.76641607723359195</v>
      </c>
      <c r="AE47" s="22" t="str">
        <f t="shared" si="42"/>
        <v>--</v>
      </c>
      <c r="AF47" s="22" t="str">
        <f t="shared" si="42"/>
        <v>--</v>
      </c>
      <c r="AG47" s="23">
        <f t="shared" si="42"/>
        <v>0.76641607723359195</v>
      </c>
      <c r="AI47">
        <v>120</v>
      </c>
      <c r="AM47">
        <f>$AM$8</f>
        <v>6</v>
      </c>
      <c r="AN47">
        <f>$AN$8</f>
        <v>28</v>
      </c>
      <c r="AO47">
        <f>$AO$8</f>
        <v>50</v>
      </c>
      <c r="AR47" s="18" t="s">
        <v>20</v>
      </c>
      <c r="AS47" s="65">
        <v>0.95285847391057876</v>
      </c>
      <c r="AT47" s="65">
        <v>0</v>
      </c>
      <c r="AU47" s="65">
        <v>0</v>
      </c>
      <c r="AV47" s="54">
        <f>SUM(AS47:AU47)</f>
        <v>0.95285847391057876</v>
      </c>
      <c r="AW47" s="36"/>
      <c r="AX47" s="51">
        <v>0.73028605373333255</v>
      </c>
      <c r="AY47" s="51">
        <v>0</v>
      </c>
      <c r="AZ47" s="51">
        <v>0</v>
      </c>
      <c r="BA47" s="51">
        <f>SUM(AX47:AZ47)</f>
        <v>0.73028605373333255</v>
      </c>
      <c r="BB47" s="19"/>
      <c r="BC47" s="22">
        <f t="shared" si="43"/>
        <v>0.76641607723359184</v>
      </c>
      <c r="BD47" s="22" t="str">
        <f t="shared" si="43"/>
        <v>--</v>
      </c>
      <c r="BE47" s="22" t="str">
        <f t="shared" si="43"/>
        <v>--</v>
      </c>
      <c r="BF47" s="23">
        <f t="shared" si="43"/>
        <v>0.76641607723359184</v>
      </c>
      <c r="BH47">
        <v>120</v>
      </c>
      <c r="BL47">
        <f>$BL$8</f>
        <v>9</v>
      </c>
      <c r="BM47">
        <f>$BM$8</f>
        <v>31</v>
      </c>
      <c r="BN47">
        <f>$BN$8</f>
        <v>53</v>
      </c>
    </row>
    <row r="48" spans="1:66" ht="12.75" customHeight="1" x14ac:dyDescent="0.25">
      <c r="A48" s="18" t="s">
        <v>31</v>
      </c>
      <c r="B48" s="65">
        <f>SUM(B46:B47)</f>
        <v>1.752624788894406</v>
      </c>
      <c r="C48" s="65">
        <f>SUM(C46:C47)</f>
        <v>0</v>
      </c>
      <c r="D48" s="65">
        <f>SUM(D46:D47)</f>
        <v>0</v>
      </c>
      <c r="E48" s="65">
        <f>SUM(E46:E47)</f>
        <v>1.752624788894406</v>
      </c>
      <c r="F48" s="36"/>
      <c r="G48" s="51">
        <f>SUM(G46:G47)</f>
        <v>1.3432398155668026</v>
      </c>
      <c r="H48" s="51">
        <f>SUM(H46:H47)</f>
        <v>0</v>
      </c>
      <c r="I48" s="51">
        <f>SUM(I46:I47)</f>
        <v>0</v>
      </c>
      <c r="J48" s="51">
        <f>SUM(J46:J47)</f>
        <v>1.3432398155668026</v>
      </c>
      <c r="K48" s="19"/>
      <c r="L48" s="22">
        <f t="shared" si="41"/>
        <v>0.76641607723359184</v>
      </c>
      <c r="M48" s="22" t="str">
        <f t="shared" si="41"/>
        <v>--</v>
      </c>
      <c r="N48" s="22" t="str">
        <f t="shared" si="41"/>
        <v>--</v>
      </c>
      <c r="O48" s="23">
        <f t="shared" si="41"/>
        <v>0.76641607723359184</v>
      </c>
      <c r="S48" s="18" t="s">
        <v>31</v>
      </c>
      <c r="T48" s="65">
        <f>SUM(T46:T47)</f>
        <v>0.79976631498382722</v>
      </c>
      <c r="U48" s="65">
        <f>SUM(U46:U47)</f>
        <v>0</v>
      </c>
      <c r="V48" s="65">
        <f>SUM(V46:V47)</f>
        <v>0</v>
      </c>
      <c r="W48" s="65">
        <f>SUM(W46:W47)</f>
        <v>0.79976631498382722</v>
      </c>
      <c r="X48" s="36"/>
      <c r="Y48" s="51">
        <f>SUM(Y46:Y47)</f>
        <v>0.61295376183347017</v>
      </c>
      <c r="Z48" s="51">
        <f>SUM(Z46:Z47)</f>
        <v>0</v>
      </c>
      <c r="AA48" s="51">
        <f>SUM(AA46:AA47)</f>
        <v>0</v>
      </c>
      <c r="AB48" s="51">
        <f>SUM(AB46:AB47)</f>
        <v>0.61295376183347017</v>
      </c>
      <c r="AC48" s="19"/>
      <c r="AD48" s="22">
        <f t="shared" si="42"/>
        <v>0.76641607723359195</v>
      </c>
      <c r="AE48" s="22" t="str">
        <f t="shared" si="42"/>
        <v>--</v>
      </c>
      <c r="AF48" s="22" t="str">
        <f t="shared" si="42"/>
        <v>--</v>
      </c>
      <c r="AG48" s="23">
        <f t="shared" si="42"/>
        <v>0.76641607723359195</v>
      </c>
      <c r="AR48" s="18" t="s">
        <v>31</v>
      </c>
      <c r="AS48" s="65">
        <f>SUM(AS46:AS47)</f>
        <v>0.95285847391057876</v>
      </c>
      <c r="AT48" s="65">
        <f>SUM(AT46:AT47)</f>
        <v>0</v>
      </c>
      <c r="AU48" s="65">
        <f>SUM(AU46:AU47)</f>
        <v>0</v>
      </c>
      <c r="AV48" s="65">
        <f>SUM(AV46:AV47)</f>
        <v>0.95285847391057876</v>
      </c>
      <c r="AW48" s="36"/>
      <c r="AX48" s="51">
        <f>SUM(AX46:AX47)</f>
        <v>0.73028605373333255</v>
      </c>
      <c r="AY48" s="51">
        <f>SUM(AY46:AY47)</f>
        <v>0</v>
      </c>
      <c r="AZ48" s="51">
        <f>SUM(AZ46:AZ47)</f>
        <v>0</v>
      </c>
      <c r="BA48" s="51">
        <f>SUM(BA46:BA47)</f>
        <v>0.73028605373333255</v>
      </c>
      <c r="BB48" s="19"/>
      <c r="BC48" s="22">
        <f t="shared" si="43"/>
        <v>0.76641607723359184</v>
      </c>
      <c r="BD48" s="22" t="str">
        <f t="shared" si="43"/>
        <v>--</v>
      </c>
      <c r="BE48" s="22" t="str">
        <f t="shared" si="43"/>
        <v>--</v>
      </c>
      <c r="BF48" s="23">
        <f t="shared" si="43"/>
        <v>0.76641607723359184</v>
      </c>
    </row>
    <row r="49" spans="1:66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  <c r="S49" s="78" t="s">
        <v>32</v>
      </c>
      <c r="T49" s="65"/>
      <c r="U49" s="65"/>
      <c r="V49" s="65"/>
      <c r="W49" s="66"/>
      <c r="X49" s="36"/>
      <c r="Y49" s="51"/>
      <c r="Z49" s="51"/>
      <c r="AA49" s="51"/>
      <c r="AB49" s="51"/>
      <c r="AC49" s="19"/>
      <c r="AD49" s="19"/>
      <c r="AE49" s="36"/>
      <c r="AG49" s="17"/>
      <c r="AR49" s="78" t="s">
        <v>32</v>
      </c>
      <c r="AS49" s="65"/>
      <c r="AT49" s="65"/>
      <c r="AU49" s="65"/>
      <c r="AV49" s="66"/>
      <c r="AW49" s="36"/>
      <c r="AX49" s="51"/>
      <c r="AY49" s="51"/>
      <c r="AZ49" s="51"/>
      <c r="BA49" s="51"/>
      <c r="BB49" s="19"/>
      <c r="BC49" s="19"/>
      <c r="BD49" s="36"/>
      <c r="BF49" s="17"/>
    </row>
    <row r="50" spans="1:66" ht="12.75" customHeight="1" x14ac:dyDescent="0.25">
      <c r="A50" s="18" t="s">
        <v>19</v>
      </c>
      <c r="B50" s="64">
        <f t="shared" ref="B50:D51" si="44">SUM(T50,AS50)</f>
        <v>0</v>
      </c>
      <c r="C50" s="64">
        <f t="shared" si="44"/>
        <v>6.4604754950576729E-2</v>
      </c>
      <c r="D50" s="64">
        <f t="shared" si="44"/>
        <v>28.479190850719537</v>
      </c>
      <c r="E50" s="20">
        <f>SUM(B50:D50)</f>
        <v>28.543795605670113</v>
      </c>
      <c r="F50" s="36"/>
      <c r="G50" s="51">
        <f t="shared" ref="G50:I51" si="45">SUM(Y50,AX50)</f>
        <v>0</v>
      </c>
      <c r="H50" s="51">
        <f t="shared" si="45"/>
        <v>3.7267233003571924E-2</v>
      </c>
      <c r="I50" s="51">
        <f t="shared" si="45"/>
        <v>16.428212474436204</v>
      </c>
      <c r="J50" s="51">
        <f>SUM(G50:I50)</f>
        <v>16.465479707439776</v>
      </c>
      <c r="K50" s="19"/>
      <c r="L50" s="22" t="str">
        <f t="shared" ref="L50:O53" si="46">IF(B50&lt;&gt;0,G50/B50,"--")</f>
        <v>--</v>
      </c>
      <c r="M50" s="22">
        <f t="shared" si="46"/>
        <v>0.57684969213305926</v>
      </c>
      <c r="N50" s="22">
        <f t="shared" si="46"/>
        <v>0.57684969213305937</v>
      </c>
      <c r="O50" s="23">
        <f t="shared" si="46"/>
        <v>0.57684969213305937</v>
      </c>
      <c r="S50" s="18" t="s">
        <v>19</v>
      </c>
      <c r="T50" s="64">
        <v>0</v>
      </c>
      <c r="U50" s="64">
        <v>6.4604754950576729E-2</v>
      </c>
      <c r="V50" s="64">
        <v>28.479190850719537</v>
      </c>
      <c r="W50" s="20">
        <f>SUM(T50:V50)</f>
        <v>28.543795605670113</v>
      </c>
      <c r="X50" s="36"/>
      <c r="Y50" s="51">
        <v>0</v>
      </c>
      <c r="Z50" s="51">
        <v>3.7267233003571924E-2</v>
      </c>
      <c r="AA50" s="51">
        <v>16.428212474436204</v>
      </c>
      <c r="AB50" s="51">
        <f>SUM(Y50:AA50)</f>
        <v>16.465479707439776</v>
      </c>
      <c r="AC50" s="19"/>
      <c r="AD50" s="22" t="str">
        <f t="shared" ref="AD50:AG53" si="47">IF(T50&lt;&gt;0,Y50/T50,"--")</f>
        <v>--</v>
      </c>
      <c r="AE50" s="22">
        <f t="shared" si="47"/>
        <v>0.57684969213305926</v>
      </c>
      <c r="AF50" s="22">
        <f t="shared" si="47"/>
        <v>0.57684969213305937</v>
      </c>
      <c r="AG50" s="23">
        <f t="shared" si="47"/>
        <v>0.57684969213305937</v>
      </c>
      <c r="AI50">
        <v>95</v>
      </c>
      <c r="AM50">
        <f>$AM$8</f>
        <v>6</v>
      </c>
      <c r="AN50">
        <f>$AN$8</f>
        <v>28</v>
      </c>
      <c r="AO50">
        <f>$AO$8</f>
        <v>50</v>
      </c>
      <c r="AR50" s="18" t="s">
        <v>19</v>
      </c>
      <c r="AS50" s="64">
        <v>0</v>
      </c>
      <c r="AT50" s="64">
        <v>0</v>
      </c>
      <c r="AU50" s="64">
        <v>0</v>
      </c>
      <c r="AV50" s="20">
        <f>SUM(AS50:AU50)</f>
        <v>0</v>
      </c>
      <c r="AW50" s="36"/>
      <c r="AX50" s="51">
        <v>0</v>
      </c>
      <c r="AY50" s="51">
        <v>0</v>
      </c>
      <c r="AZ50" s="51">
        <v>0</v>
      </c>
      <c r="BA50" s="51">
        <f>SUM(AX50:AZ50)</f>
        <v>0</v>
      </c>
      <c r="BB50" s="19"/>
      <c r="BC50" s="22" t="str">
        <f t="shared" ref="BC50:BF53" si="48">IF(AS50&lt;&gt;0,AX50/AS50,"--")</f>
        <v>--</v>
      </c>
      <c r="BD50" s="22" t="str">
        <f t="shared" si="48"/>
        <v>--</v>
      </c>
      <c r="BE50" s="22" t="str">
        <f t="shared" si="48"/>
        <v>--</v>
      </c>
      <c r="BF50" s="23" t="str">
        <f t="shared" si="48"/>
        <v>--</v>
      </c>
      <c r="BH50">
        <v>95</v>
      </c>
      <c r="BL50">
        <f>$BL$8</f>
        <v>9</v>
      </c>
      <c r="BM50">
        <f>$BM$8</f>
        <v>31</v>
      </c>
      <c r="BN50">
        <f>$BN$8</f>
        <v>53</v>
      </c>
    </row>
    <row r="51" spans="1:66" x14ac:dyDescent="0.25">
      <c r="A51" s="18" t="s">
        <v>20</v>
      </c>
      <c r="B51" s="64">
        <f t="shared" si="44"/>
        <v>0</v>
      </c>
      <c r="C51" s="64">
        <f t="shared" si="44"/>
        <v>0.42095183332979352</v>
      </c>
      <c r="D51" s="64">
        <f t="shared" si="44"/>
        <v>0</v>
      </c>
      <c r="E51" s="20">
        <f>SUM(B51:D51)</f>
        <v>0.42095183332979352</v>
      </c>
      <c r="F51" s="36"/>
      <c r="G51" s="51">
        <f t="shared" si="45"/>
        <v>0</v>
      </c>
      <c r="H51" s="51">
        <f t="shared" si="45"/>
        <v>0.73860601056764863</v>
      </c>
      <c r="I51" s="51">
        <f t="shared" si="45"/>
        <v>0</v>
      </c>
      <c r="J51" s="51">
        <f>SUM(G51:I51)</f>
        <v>0.73860601056764863</v>
      </c>
      <c r="K51" s="19"/>
      <c r="L51" s="22" t="str">
        <f t="shared" si="46"/>
        <v>--</v>
      </c>
      <c r="M51" s="22">
        <f t="shared" si="46"/>
        <v>1.7546093212735574</v>
      </c>
      <c r="N51" s="22" t="str">
        <f t="shared" si="46"/>
        <v>--</v>
      </c>
      <c r="O51" s="23">
        <f t="shared" si="46"/>
        <v>1.7546093212735574</v>
      </c>
      <c r="S51" s="18" t="s">
        <v>20</v>
      </c>
      <c r="T51" s="64">
        <v>0</v>
      </c>
      <c r="U51" s="64">
        <v>0.13035145748713345</v>
      </c>
      <c r="V51" s="64">
        <v>0</v>
      </c>
      <c r="W51" s="20">
        <f>SUM(T51:V51)</f>
        <v>0.13035145748713345</v>
      </c>
      <c r="X51" s="36"/>
      <c r="Y51" s="51">
        <v>0</v>
      </c>
      <c r="Z51" s="51">
        <v>0.2287158823485182</v>
      </c>
      <c r="AA51" s="51">
        <v>0</v>
      </c>
      <c r="AB51" s="51">
        <f>SUM(Y51:AA51)</f>
        <v>0.2287158823485182</v>
      </c>
      <c r="AC51" s="19"/>
      <c r="AD51" s="22" t="str">
        <f t="shared" si="47"/>
        <v>--</v>
      </c>
      <c r="AE51" s="22">
        <f t="shared" si="47"/>
        <v>1.7546093212735574</v>
      </c>
      <c r="AF51" s="22" t="str">
        <f t="shared" si="47"/>
        <v>--</v>
      </c>
      <c r="AG51" s="23">
        <f t="shared" si="47"/>
        <v>1.7546093212735574</v>
      </c>
      <c r="AI51">
        <v>97</v>
      </c>
      <c r="AM51">
        <f>$AM$8</f>
        <v>6</v>
      </c>
      <c r="AN51">
        <f>$AN$8</f>
        <v>28</v>
      </c>
      <c r="AO51">
        <f>$AO$8</f>
        <v>50</v>
      </c>
      <c r="AR51" s="18" t="s">
        <v>20</v>
      </c>
      <c r="AS51" s="64">
        <v>0</v>
      </c>
      <c r="AT51" s="64">
        <v>0.29060037584266007</v>
      </c>
      <c r="AU51" s="64">
        <v>0</v>
      </c>
      <c r="AV51" s="20">
        <f>SUM(AS51:AU51)</f>
        <v>0.29060037584266007</v>
      </c>
      <c r="AW51" s="36"/>
      <c r="AX51" s="51">
        <v>0</v>
      </c>
      <c r="AY51" s="51">
        <v>0.50989012821913038</v>
      </c>
      <c r="AZ51" s="51">
        <v>0</v>
      </c>
      <c r="BA51" s="51">
        <f>SUM(AX51:AZ51)</f>
        <v>0.50989012821913038</v>
      </c>
      <c r="BB51" s="19"/>
      <c r="BC51" s="22" t="str">
        <f t="shared" si="48"/>
        <v>--</v>
      </c>
      <c r="BD51" s="22">
        <f t="shared" si="48"/>
        <v>1.754609321273557</v>
      </c>
      <c r="BE51" s="22" t="str">
        <f t="shared" si="48"/>
        <v>--</v>
      </c>
      <c r="BF51" s="23">
        <f t="shared" si="48"/>
        <v>1.754609321273557</v>
      </c>
      <c r="BH51">
        <v>97</v>
      </c>
      <c r="BL51">
        <f>$BL$8</f>
        <v>9</v>
      </c>
      <c r="BM51">
        <f>$BM$8</f>
        <v>31</v>
      </c>
      <c r="BN51">
        <f>$BN$8</f>
        <v>53</v>
      </c>
    </row>
    <row r="52" spans="1:66" x14ac:dyDescent="0.25">
      <c r="A52" s="79" t="s">
        <v>33</v>
      </c>
      <c r="B52" s="103">
        <f>SUM(B50:B51)</f>
        <v>0</v>
      </c>
      <c r="C52" s="103">
        <f>SUM(C50:C51)</f>
        <v>0.48555658828037024</v>
      </c>
      <c r="D52" s="103">
        <f>SUM(D50:D51)</f>
        <v>28.479190850719537</v>
      </c>
      <c r="E52" s="103">
        <f>SUM(E50:E51)</f>
        <v>28.964747438999908</v>
      </c>
      <c r="F52" s="102"/>
      <c r="G52" s="69">
        <f>SUM(G50:G51)</f>
        <v>0</v>
      </c>
      <c r="H52" s="69">
        <f>SUM(H50:H51)</f>
        <v>0.77587324357122056</v>
      </c>
      <c r="I52" s="69">
        <f>SUM(I50:I51)</f>
        <v>16.428212474436204</v>
      </c>
      <c r="J52" s="69">
        <f>SUM(J50:J51)</f>
        <v>17.204085718007423</v>
      </c>
      <c r="K52" s="28"/>
      <c r="L52" s="31" t="str">
        <f t="shared" si="46"/>
        <v>--</v>
      </c>
      <c r="M52" s="31">
        <f t="shared" si="46"/>
        <v>1.5979048833814105</v>
      </c>
      <c r="N52" s="31">
        <f t="shared" si="46"/>
        <v>0.57684969213305937</v>
      </c>
      <c r="O52" s="32">
        <f t="shared" si="46"/>
        <v>0.59396636391321644</v>
      </c>
      <c r="S52" s="79" t="s">
        <v>33</v>
      </c>
      <c r="T52" s="103">
        <f>SUM(T50:T51)</f>
        <v>0</v>
      </c>
      <c r="U52" s="103">
        <f>SUM(U50:U51)</f>
        <v>0.19495621243771016</v>
      </c>
      <c r="V52" s="103">
        <f>SUM(V50:V51)</f>
        <v>28.479190850719537</v>
      </c>
      <c r="W52" s="103">
        <f>SUM(W50:W51)</f>
        <v>28.674147063157246</v>
      </c>
      <c r="X52" s="102"/>
      <c r="Y52" s="69">
        <f>SUM(Y50:Y51)</f>
        <v>0</v>
      </c>
      <c r="Z52" s="69">
        <f>SUM(Z50:Z51)</f>
        <v>0.26598311535209013</v>
      </c>
      <c r="AA52" s="69">
        <f>SUM(AA50:AA51)</f>
        <v>16.428212474436204</v>
      </c>
      <c r="AB52" s="69">
        <f>SUM(AB50:AB51)</f>
        <v>16.694195589788293</v>
      </c>
      <c r="AC52" s="28"/>
      <c r="AD52" s="31" t="str">
        <f t="shared" si="47"/>
        <v>--</v>
      </c>
      <c r="AE52" s="31">
        <f t="shared" si="47"/>
        <v>1.3643223369302659</v>
      </c>
      <c r="AF52" s="31">
        <f t="shared" si="47"/>
        <v>0.57684969213305937</v>
      </c>
      <c r="AG52" s="32">
        <f t="shared" si="47"/>
        <v>0.58220373749977317</v>
      </c>
      <c r="AR52" s="79" t="s">
        <v>33</v>
      </c>
      <c r="AS52" s="103">
        <f>SUM(AS50:AS51)</f>
        <v>0</v>
      </c>
      <c r="AT52" s="103">
        <f>SUM(AT50:AT51)</f>
        <v>0.29060037584266007</v>
      </c>
      <c r="AU52" s="103">
        <f>SUM(AU50:AU51)</f>
        <v>0</v>
      </c>
      <c r="AV52" s="103">
        <f>SUM(AV50:AV51)</f>
        <v>0.29060037584266007</v>
      </c>
      <c r="AW52" s="102"/>
      <c r="AX52" s="69">
        <f>SUM(AX50:AX51)</f>
        <v>0</v>
      </c>
      <c r="AY52" s="69">
        <f>SUM(AY50:AY51)</f>
        <v>0.50989012821913038</v>
      </c>
      <c r="AZ52" s="69">
        <f>SUM(AZ50:AZ51)</f>
        <v>0</v>
      </c>
      <c r="BA52" s="69">
        <f>SUM(BA50:BA51)</f>
        <v>0.50989012821913038</v>
      </c>
      <c r="BB52" s="28"/>
      <c r="BC52" s="31" t="str">
        <f t="shared" si="48"/>
        <v>--</v>
      </c>
      <c r="BD52" s="31">
        <f t="shared" si="48"/>
        <v>1.754609321273557</v>
      </c>
      <c r="BE52" s="31" t="str">
        <f t="shared" si="48"/>
        <v>--</v>
      </c>
      <c r="BF52" s="32">
        <f t="shared" si="48"/>
        <v>1.754609321273557</v>
      </c>
    </row>
    <row r="53" spans="1:66" ht="13.5" thickBot="1" x14ac:dyDescent="0.35">
      <c r="A53" s="33" t="s">
        <v>17</v>
      </c>
      <c r="B53" s="82">
        <f>SUM(B48,B52)</f>
        <v>1.752624788894406</v>
      </c>
      <c r="C53" s="82">
        <f>SUM(C48,C52)</f>
        <v>0.48555658828037024</v>
      </c>
      <c r="D53" s="82">
        <f>SUM(D48,D52)</f>
        <v>28.479190850719537</v>
      </c>
      <c r="E53" s="82">
        <f>SUM(E48,E52)</f>
        <v>30.717372227894312</v>
      </c>
      <c r="F53" s="38"/>
      <c r="G53" s="81">
        <f>SUM(G48,G52)</f>
        <v>1.3432398155668026</v>
      </c>
      <c r="H53" s="81">
        <f>SUM(H48,H52)</f>
        <v>0.77587324357122056</v>
      </c>
      <c r="I53" s="81">
        <f>SUM(I48,I52)</f>
        <v>16.428212474436204</v>
      </c>
      <c r="J53" s="81">
        <f>SUM(J48,J52)</f>
        <v>18.547325533574227</v>
      </c>
      <c r="K53" s="37"/>
      <c r="L53" s="40">
        <f t="shared" si="46"/>
        <v>0.76641607723359184</v>
      </c>
      <c r="M53" s="40">
        <f t="shared" si="46"/>
        <v>1.5979048833814105</v>
      </c>
      <c r="N53" s="40">
        <f t="shared" si="46"/>
        <v>0.57684969213305937</v>
      </c>
      <c r="O53" s="41">
        <f t="shared" si="46"/>
        <v>0.60380573559386308</v>
      </c>
      <c r="S53" s="33" t="s">
        <v>17</v>
      </c>
      <c r="T53" s="82">
        <f>SUM(T48,T52)</f>
        <v>0.79976631498382722</v>
      </c>
      <c r="U53" s="82">
        <f>SUM(U48,U52)</f>
        <v>0.19495621243771016</v>
      </c>
      <c r="V53" s="82">
        <f>SUM(V48,V52)</f>
        <v>28.479190850719537</v>
      </c>
      <c r="W53" s="82">
        <f>SUM(W48,W52)</f>
        <v>29.473913378141074</v>
      </c>
      <c r="X53" s="38"/>
      <c r="Y53" s="81">
        <f>SUM(Y48,Y52)</f>
        <v>0.61295376183347017</v>
      </c>
      <c r="Z53" s="81">
        <f>SUM(Z48,Z52)</f>
        <v>0.26598311535209013</v>
      </c>
      <c r="AA53" s="81">
        <f>SUM(AA48,AA52)</f>
        <v>16.428212474436204</v>
      </c>
      <c r="AB53" s="81">
        <f>SUM(AB48,AB52)</f>
        <v>17.307149351621764</v>
      </c>
      <c r="AC53" s="37"/>
      <c r="AD53" s="40">
        <f t="shared" si="47"/>
        <v>0.76641607723359195</v>
      </c>
      <c r="AE53" s="40">
        <f t="shared" si="47"/>
        <v>1.3643223369302659</v>
      </c>
      <c r="AF53" s="40">
        <f t="shared" si="47"/>
        <v>0.57684969213305937</v>
      </c>
      <c r="AG53" s="41">
        <f t="shared" si="47"/>
        <v>0.58720228731001756</v>
      </c>
      <c r="AR53" s="33" t="s">
        <v>17</v>
      </c>
      <c r="AS53" s="82">
        <f>SUM(AS48,AS52)</f>
        <v>0.95285847391057876</v>
      </c>
      <c r="AT53" s="82">
        <f>SUM(AT48,AT52)</f>
        <v>0.29060037584266007</v>
      </c>
      <c r="AU53" s="82">
        <f>SUM(AU48,AU52)</f>
        <v>0</v>
      </c>
      <c r="AV53" s="82">
        <f>SUM(AV48,AV52)</f>
        <v>1.2434588497532388</v>
      </c>
      <c r="AW53" s="38"/>
      <c r="AX53" s="81">
        <f>SUM(AX48,AX52)</f>
        <v>0.73028605373333255</v>
      </c>
      <c r="AY53" s="81">
        <f>SUM(AY48,AY52)</f>
        <v>0.50989012821913038</v>
      </c>
      <c r="AZ53" s="81">
        <f>SUM(AZ48,AZ52)</f>
        <v>0</v>
      </c>
      <c r="BA53" s="81">
        <f>SUM(BA48,BA52)</f>
        <v>1.2401761819524628</v>
      </c>
      <c r="BB53" s="37"/>
      <c r="BC53" s="40">
        <f t="shared" si="48"/>
        <v>0.76641607723359184</v>
      </c>
      <c r="BD53" s="40">
        <f t="shared" si="48"/>
        <v>1.754609321273557</v>
      </c>
      <c r="BE53" s="40" t="str">
        <f t="shared" si="48"/>
        <v>--</v>
      </c>
      <c r="BF53" s="41">
        <f t="shared" si="48"/>
        <v>0.9973600511175521</v>
      </c>
    </row>
    <row r="54" spans="1:66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  <c r="S54" s="42"/>
      <c r="T54" s="65"/>
      <c r="U54" s="65"/>
      <c r="V54" s="65"/>
      <c r="W54" s="67"/>
      <c r="X54" s="36"/>
      <c r="Y54" s="51"/>
      <c r="Z54" s="51"/>
      <c r="AA54" s="51"/>
      <c r="AB54" s="51"/>
      <c r="AC54" s="19"/>
      <c r="AD54" s="19"/>
      <c r="AE54" s="36"/>
      <c r="AR54" s="42"/>
      <c r="AS54" s="65"/>
      <c r="AT54" s="65"/>
      <c r="AU54" s="65"/>
      <c r="AV54" s="67"/>
      <c r="AW54" s="36"/>
      <c r="AX54" s="51"/>
      <c r="AY54" s="51"/>
      <c r="AZ54" s="51"/>
      <c r="BA54" s="51"/>
      <c r="BB54" s="19"/>
      <c r="BC54" s="19"/>
      <c r="BD54" s="36"/>
    </row>
    <row r="55" spans="1:66" ht="13" x14ac:dyDescent="0.3">
      <c r="A55" s="42" t="s">
        <v>21</v>
      </c>
      <c r="B55" s="65">
        <f>B42</f>
        <v>47.033547034723412</v>
      </c>
      <c r="C55" s="65">
        <f>C42</f>
        <v>0.75008110346222345</v>
      </c>
      <c r="D55" s="65">
        <f>D42</f>
        <v>50.60025857196311</v>
      </c>
      <c r="E55" s="65">
        <f>E42</f>
        <v>98.383886710148744</v>
      </c>
      <c r="F55" s="42"/>
      <c r="G55" s="51">
        <f>G42+G53</f>
        <v>20.195775053714442</v>
      </c>
      <c r="H55" s="51">
        <f>H42+H53</f>
        <v>1.3877414765375022</v>
      </c>
      <c r="I55" s="51">
        <f>I42+I53</f>
        <v>239.58915610185747</v>
      </c>
      <c r="J55" s="51">
        <f>J42+J53</f>
        <v>261.17267263210942</v>
      </c>
      <c r="K55" s="19"/>
      <c r="L55" s="22">
        <f>IF(B55&lt;&gt;0,G55/B55,"--")</f>
        <v>0.42939085667522642</v>
      </c>
      <c r="M55" s="22">
        <f>IF(C55&lt;&gt;0,H55/C55,"--")</f>
        <v>1.8501219003278002</v>
      </c>
      <c r="N55" s="22">
        <f>IF(D55&lt;&gt;0,I55/D55,"--")</f>
        <v>4.7349393632270971</v>
      </c>
      <c r="O55" s="22">
        <f>IF(E55&lt;&gt;0,J55/E55,"--")</f>
        <v>2.6546285308035942</v>
      </c>
      <c r="S55" s="42" t="s">
        <v>21</v>
      </c>
      <c r="T55" s="65">
        <f>T42</f>
        <v>28.580502207066647</v>
      </c>
      <c r="U55" s="65">
        <f>U42</f>
        <v>0.45948072761956338</v>
      </c>
      <c r="V55" s="65">
        <f>V42</f>
        <v>50.60025857196311</v>
      </c>
      <c r="W55" s="65">
        <f>W42</f>
        <v>79.640241506649318</v>
      </c>
      <c r="X55" s="42"/>
      <c r="Y55" s="51">
        <f>Y42+Y53</f>
        <v>11.90442240337957</v>
      </c>
      <c r="Z55" s="51">
        <f>Z42+Z53</f>
        <v>0.64401830075523725</v>
      </c>
      <c r="AA55" s="51">
        <f>AA42+AA53</f>
        <v>239.58915610185747</v>
      </c>
      <c r="AB55" s="51">
        <f>AB42+AB53</f>
        <v>252.13759680599225</v>
      </c>
      <c r="AC55" s="19"/>
      <c r="AD55" s="22">
        <f>IF(T55&lt;&gt;0,Y55/T55,"--")</f>
        <v>0.41652250604736235</v>
      </c>
      <c r="AE55" s="22">
        <f>IF(U55&lt;&gt;0,Z55/U55,"--")</f>
        <v>1.4016220094620935</v>
      </c>
      <c r="AF55" s="22">
        <f>IF(V55&lt;&gt;0,AA55/V55,"--")</f>
        <v>4.7349393632270971</v>
      </c>
      <c r="AG55" s="22">
        <f>IF(W55&lt;&gt;0,AB55/W55,"--")</f>
        <v>3.1659572100235382</v>
      </c>
      <c r="AR55" s="42" t="s">
        <v>21</v>
      </c>
      <c r="AS55" s="65">
        <f>AS42</f>
        <v>18.453044827656761</v>
      </c>
      <c r="AT55" s="65">
        <f>AT42</f>
        <v>0.29060037584266007</v>
      </c>
      <c r="AU55" s="65">
        <f>AU42</f>
        <v>0</v>
      </c>
      <c r="AV55" s="65">
        <f>AV42</f>
        <v>18.743645203499426</v>
      </c>
      <c r="AW55" s="42"/>
      <c r="AX55" s="51">
        <f>AX42+AX53</f>
        <v>8.2913526503348702</v>
      </c>
      <c r="AY55" s="51">
        <f>AY42+AY53</f>
        <v>0.74372317578226499</v>
      </c>
      <c r="AZ55" s="51">
        <f>AZ42+AZ53</f>
        <v>0</v>
      </c>
      <c r="BA55" s="51">
        <f>BA42+BA53</f>
        <v>9.0350758261171364</v>
      </c>
      <c r="BB55" s="19"/>
      <c r="BC55" s="22">
        <f>IF(AS55&lt;&gt;0,AX55/AS55,"--")</f>
        <v>0.44932165546512348</v>
      </c>
      <c r="BD55" s="22">
        <f>IF(AT55&lt;&gt;0,AY55/AT55,"--")</f>
        <v>2.5592643286357601</v>
      </c>
      <c r="BE55" s="22" t="str">
        <f>IF(AU55&lt;&gt;0,AZ55/AU55,"--")</f>
        <v>--</v>
      </c>
      <c r="BF55" s="22">
        <f>IF(AV55&lt;&gt;0,BA55/AV55,"--")</f>
        <v>0.48203408291308747</v>
      </c>
    </row>
    <row r="56" spans="1:66" hidden="1" x14ac:dyDescent="0.25"/>
    <row r="57" spans="1:66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f>G55-Y55-AX55</f>
        <v>0</v>
      </c>
      <c r="H57" s="61">
        <f>H55-Z55-AY55</f>
        <v>0</v>
      </c>
      <c r="I57" s="61">
        <f>I55-AA55-AZ55</f>
        <v>0</v>
      </c>
      <c r="J57" s="61">
        <f>J55-AB55-BA55</f>
        <v>4.2632564145606011E-14</v>
      </c>
      <c r="K57" s="45"/>
      <c r="L57" s="72"/>
      <c r="M57" s="72"/>
      <c r="N57" s="72"/>
      <c r="O57" s="72"/>
      <c r="S57" s="89" t="s">
        <v>115</v>
      </c>
      <c r="T57" s="61">
        <f>T10-SUM(T11:T13)</f>
        <v>0</v>
      </c>
      <c r="U57" s="61">
        <f>U10-SUM(U11:U13)</f>
        <v>0</v>
      </c>
      <c r="V57" s="61">
        <f>V10-SUM(V11:V13)</f>
        <v>0</v>
      </c>
      <c r="W57" s="72"/>
      <c r="Y57" s="61">
        <v>0</v>
      </c>
      <c r="Z57" s="61">
        <v>0</v>
      </c>
      <c r="AA57" s="61">
        <v>0</v>
      </c>
      <c r="AC57" s="45"/>
      <c r="AD57" s="61">
        <v>-1.1102230246251565E-16</v>
      </c>
      <c r="AE57" s="61">
        <v>0</v>
      </c>
      <c r="AF57" s="61">
        <v>0</v>
      </c>
      <c r="AI57">
        <v>117</v>
      </c>
      <c r="AM57">
        <f>$AM$8</f>
        <v>6</v>
      </c>
      <c r="AN57">
        <f>$AN$8</f>
        <v>28</v>
      </c>
      <c r="AO57">
        <f>$AO$8</f>
        <v>50</v>
      </c>
      <c r="AR57" s="89" t="s">
        <v>115</v>
      </c>
      <c r="AS57" s="61">
        <f>AS10-SUM(AS11:AS13)</f>
        <v>0</v>
      </c>
      <c r="AT57" s="61">
        <f>AT10-SUM(AT11:AT13)</f>
        <v>0</v>
      </c>
      <c r="AU57" s="61">
        <f>AU10-SUM(AU11:AU13)</f>
        <v>0</v>
      </c>
      <c r="AV57" s="72"/>
      <c r="AX57" s="61">
        <v>0</v>
      </c>
      <c r="AY57" s="61">
        <v>0</v>
      </c>
      <c r="AZ57" s="61">
        <v>0</v>
      </c>
      <c r="BB57" s="45"/>
      <c r="BC57" s="61">
        <v>0</v>
      </c>
      <c r="BD57" s="61">
        <v>0</v>
      </c>
      <c r="BE57" s="61">
        <v>0</v>
      </c>
      <c r="BH57">
        <v>117</v>
      </c>
      <c r="BL57">
        <f>$BL$8</f>
        <v>9</v>
      </c>
      <c r="BM57">
        <f>$BM$8</f>
        <v>31</v>
      </c>
      <c r="BN57">
        <f>$BN$8</f>
        <v>53</v>
      </c>
    </row>
    <row r="58" spans="1:66" hidden="1" x14ac:dyDescent="0.25">
      <c r="G58" s="72"/>
      <c r="H58" s="72"/>
      <c r="I58" s="72"/>
      <c r="K58" s="45"/>
      <c r="L58" s="72"/>
      <c r="M58" s="72"/>
      <c r="N58" s="72"/>
      <c r="Y58" s="61">
        <v>0</v>
      </c>
      <c r="Z58" s="61">
        <v>0</v>
      </c>
      <c r="AA58" s="61">
        <v>0</v>
      </c>
      <c r="AC58" s="45"/>
      <c r="AD58" s="61">
        <v>0</v>
      </c>
      <c r="AE58" s="61">
        <v>0</v>
      </c>
      <c r="AF58" s="61">
        <v>0</v>
      </c>
      <c r="AI58">
        <v>94</v>
      </c>
      <c r="AM58">
        <f>$AM$8</f>
        <v>6</v>
      </c>
      <c r="AN58">
        <f>$AN$8</f>
        <v>28</v>
      </c>
      <c r="AO58">
        <f>$AO$8</f>
        <v>50</v>
      </c>
      <c r="AX58" s="61">
        <v>0</v>
      </c>
      <c r="AY58" s="61">
        <v>0</v>
      </c>
      <c r="AZ58" s="61">
        <v>0</v>
      </c>
      <c r="BB58" s="45"/>
      <c r="BC58" s="61">
        <v>0</v>
      </c>
      <c r="BD58" s="61">
        <v>0</v>
      </c>
      <c r="BE58" s="61">
        <v>0</v>
      </c>
      <c r="BH58">
        <v>94</v>
      </c>
      <c r="BL58">
        <f>$BL$8</f>
        <v>9</v>
      </c>
      <c r="BM58">
        <f>$BM$8</f>
        <v>31</v>
      </c>
      <c r="BN58">
        <f>$BN$8</f>
        <v>53</v>
      </c>
    </row>
    <row r="59" spans="1:66" hidden="1" x14ac:dyDescent="0.25">
      <c r="A59" s="45" t="s">
        <v>186</v>
      </c>
      <c r="B59" s="162">
        <f>SUM(B57:J57,T57:AF59,AS57:BE59)</f>
        <v>4.2965631052993558E-14</v>
      </c>
      <c r="G59" s="72"/>
      <c r="H59" s="72"/>
      <c r="I59" s="72"/>
      <c r="L59" s="72"/>
      <c r="M59" s="72"/>
      <c r="N59" s="72"/>
      <c r="T59" s="19"/>
      <c r="Y59" s="61">
        <v>0</v>
      </c>
      <c r="Z59" s="61">
        <v>0</v>
      </c>
      <c r="AA59" s="61">
        <v>0</v>
      </c>
      <c r="AD59" s="61">
        <v>0</v>
      </c>
      <c r="AE59" s="61">
        <v>0</v>
      </c>
      <c r="AF59" s="61">
        <v>8.8817841970012523E-16</v>
      </c>
      <c r="AI59">
        <v>47</v>
      </c>
      <c r="AK59">
        <v>31</v>
      </c>
      <c r="AM59">
        <f>$AM$8</f>
        <v>6</v>
      </c>
      <c r="AN59">
        <f>$AN$8</f>
        <v>28</v>
      </c>
      <c r="AO59">
        <f>$AO$8</f>
        <v>50</v>
      </c>
      <c r="AS59" s="19"/>
      <c r="AX59" s="61">
        <v>0</v>
      </c>
      <c r="AY59" s="61">
        <v>0</v>
      </c>
      <c r="AZ59" s="61">
        <v>0</v>
      </c>
      <c r="BC59" s="61">
        <v>0</v>
      </c>
      <c r="BD59" s="61">
        <v>-4.4408920985006262E-16</v>
      </c>
      <c r="BE59" s="61">
        <v>0</v>
      </c>
      <c r="BH59">
        <v>47</v>
      </c>
      <c r="BJ59">
        <v>31</v>
      </c>
      <c r="BL59">
        <f>$BL$8</f>
        <v>9</v>
      </c>
      <c r="BM59">
        <f>$BM$8</f>
        <v>31</v>
      </c>
      <c r="BN59">
        <f>$BN$8</f>
        <v>53</v>
      </c>
    </row>
    <row r="60" spans="1:66" x14ac:dyDescent="0.25">
      <c r="A60" s="29"/>
      <c r="B60" s="29"/>
      <c r="C60" s="29"/>
      <c r="D60" s="29"/>
      <c r="E60" s="29"/>
      <c r="S60" s="29"/>
      <c r="T60" s="29"/>
      <c r="U60" s="29"/>
      <c r="V60" s="29"/>
      <c r="W60" s="29"/>
      <c r="AR60" s="29"/>
      <c r="AS60" s="29"/>
      <c r="AT60" s="29"/>
      <c r="AU60" s="29"/>
      <c r="AV60" s="29"/>
    </row>
    <row r="61" spans="1:66" x14ac:dyDescent="0.25">
      <c r="A61" s="3" t="s">
        <v>22</v>
      </c>
      <c r="K61" s="45"/>
      <c r="L61" s="44"/>
      <c r="M61" s="44"/>
      <c r="N61" s="44"/>
    </row>
    <row r="62" spans="1:66" x14ac:dyDescent="0.25">
      <c r="A62" s="46" t="s">
        <v>264</v>
      </c>
      <c r="K62" s="45"/>
      <c r="L62" s="44"/>
      <c r="M62" s="44"/>
      <c r="N62" s="44"/>
    </row>
    <row r="63" spans="1:66" x14ac:dyDescent="0.25">
      <c r="A63" s="46" t="s">
        <v>107</v>
      </c>
      <c r="K63" s="45"/>
      <c r="L63" s="44"/>
      <c r="M63" s="44"/>
      <c r="N63" s="44"/>
    </row>
    <row r="64" spans="1:66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3" min="18" max="32" man="1"/>
    <brk id="43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C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84" width="0" hidden="1" customWidth="1"/>
  </cols>
  <sheetData>
    <row r="1" spans="1:68" s="3" customFormat="1" ht="15.5" x14ac:dyDescent="0.35">
      <c r="A1" s="1" t="str">
        <f>VLOOKUP(BP6,TabName,5,FALSE)</f>
        <v>Table 4.23 - Cost of Returned-to-Sender UAA Mail -- Standard Mail, Presorted (1), PARS Environment, FY 23</v>
      </c>
      <c r="S1" s="1" t="s">
        <v>181</v>
      </c>
      <c r="AR1" s="1" t="s">
        <v>182</v>
      </c>
    </row>
    <row r="2" spans="1:68" ht="8.15" customHeight="1" thickBot="1" x14ac:dyDescent="0.3"/>
    <row r="3" spans="1:68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  <c r="S3" s="4" t="s">
        <v>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5"/>
      <c r="AR3" s="4" t="s">
        <v>0</v>
      </c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35"/>
    </row>
    <row r="4" spans="1:68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s="13"/>
      <c r="T4" s="9" t="s">
        <v>1</v>
      </c>
      <c r="U4" s="10"/>
      <c r="V4" s="10"/>
      <c r="W4" s="10"/>
      <c r="X4" s="3"/>
      <c r="Y4" s="9" t="s">
        <v>2</v>
      </c>
      <c r="Z4" s="11"/>
      <c r="AA4" s="11"/>
      <c r="AB4" s="11"/>
      <c r="AC4" s="3"/>
      <c r="AD4" s="9" t="s">
        <v>3</v>
      </c>
      <c r="AE4" s="11"/>
      <c r="AF4" s="11"/>
      <c r="AG4" s="12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Q4" s="3"/>
      <c r="AR4" s="13"/>
      <c r="AS4" s="9" t="s">
        <v>1</v>
      </c>
      <c r="AT4" s="10"/>
      <c r="AU4" s="10"/>
      <c r="AV4" s="10"/>
      <c r="AW4" s="3"/>
      <c r="AX4" s="9" t="s">
        <v>2</v>
      </c>
      <c r="AY4" s="11"/>
      <c r="AZ4" s="11"/>
      <c r="BA4" s="11"/>
      <c r="BB4" s="3"/>
      <c r="BC4" s="9" t="s">
        <v>3</v>
      </c>
      <c r="BD4" s="11"/>
      <c r="BE4" s="11"/>
      <c r="BF4" s="12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2.75" customHeight="1" x14ac:dyDescent="0.3">
      <c r="A6" s="77" t="s">
        <v>23</v>
      </c>
      <c r="O6" s="17"/>
      <c r="S6" s="77" t="s">
        <v>23</v>
      </c>
      <c r="AG6" s="17"/>
      <c r="AR6" s="77" t="s">
        <v>23</v>
      </c>
      <c r="BF6" s="17"/>
      <c r="BP6">
        <v>23</v>
      </c>
    </row>
    <row r="7" spans="1:68" ht="12.75" customHeight="1" x14ac:dyDescent="0.3">
      <c r="A7" s="16" t="s">
        <v>103</v>
      </c>
      <c r="O7" s="17"/>
      <c r="S7" s="16" t="s">
        <v>103</v>
      </c>
      <c r="AG7" s="17"/>
      <c r="AR7" s="16" t="s">
        <v>103</v>
      </c>
      <c r="BF7" s="17"/>
    </row>
    <row r="8" spans="1:68" ht="12.75" customHeight="1" x14ac:dyDescent="0.25">
      <c r="A8" s="18" t="s">
        <v>13</v>
      </c>
      <c r="B8" s="64">
        <f t="shared" ref="B8:D13" si="0">SUM(T8,AS8)</f>
        <v>0.35279077770294526</v>
      </c>
      <c r="C8" s="64">
        <f t="shared" si="0"/>
        <v>0</v>
      </c>
      <c r="D8" s="64">
        <f t="shared" si="0"/>
        <v>0</v>
      </c>
      <c r="E8" s="19">
        <f t="shared" ref="E8:E13" si="1">SUM(B8:D8)</f>
        <v>0.35279077770294526</v>
      </c>
      <c r="G8" s="21">
        <f t="shared" ref="G8:I13" si="2">SUM(Y8,AX8)</f>
        <v>2.0681905558616112E-2</v>
      </c>
      <c r="H8" s="21">
        <f t="shared" si="2"/>
        <v>0</v>
      </c>
      <c r="I8" s="21">
        <f t="shared" si="2"/>
        <v>0</v>
      </c>
      <c r="J8" s="21">
        <f t="shared" ref="J8:J13" si="3">SUM(G8:I8)</f>
        <v>2.0681905558616112E-2</v>
      </c>
      <c r="L8" s="22">
        <f t="shared" ref="L8:L14" si="4">IF(B8&lt;&gt;0,G8/B8,"--")</f>
        <v>5.8623713729927952E-2</v>
      </c>
      <c r="M8" s="22" t="str">
        <f t="shared" ref="M8:M14" si="5">IF(C8&lt;&gt;0,H8/C8,"--")</f>
        <v>--</v>
      </c>
      <c r="N8" s="22" t="str">
        <f t="shared" ref="N8:N14" si="6">IF(D8&lt;&gt;0,I8/D8,"--")</f>
        <v>--</v>
      </c>
      <c r="O8" s="23">
        <f t="shared" ref="O8:O14" si="7">IF(E8&lt;&gt;0,J8/E8,"--")</f>
        <v>5.8623713729927952E-2</v>
      </c>
      <c r="S8" s="18" t="s">
        <v>13</v>
      </c>
      <c r="T8" s="19">
        <v>0.31377523335088675</v>
      </c>
      <c r="U8" s="19">
        <v>0</v>
      </c>
      <c r="V8" s="19">
        <v>0</v>
      </c>
      <c r="W8" s="19">
        <f t="shared" ref="W8:W13" si="8">SUM(T8:V8)</f>
        <v>0.31377523335088675</v>
      </c>
      <c r="Y8" s="51">
        <v>1.7357413440344145E-2</v>
      </c>
      <c r="Z8" s="51">
        <v>0</v>
      </c>
      <c r="AA8" s="51">
        <v>0</v>
      </c>
      <c r="AB8" s="21">
        <f t="shared" ref="AB8:AB13" si="9">SUM(Y8:AA8)</f>
        <v>1.7357413440344145E-2</v>
      </c>
      <c r="AD8" s="22">
        <f t="shared" ref="AD8:AG14" si="10">IF(T8&lt;&gt;0,Y8/T8,"--")</f>
        <v>5.531798432584957E-2</v>
      </c>
      <c r="AE8" s="22" t="str">
        <f t="shared" si="10"/>
        <v>--</v>
      </c>
      <c r="AF8" s="22" t="str">
        <f t="shared" si="10"/>
        <v>--</v>
      </c>
      <c r="AG8" s="23">
        <f t="shared" si="10"/>
        <v>5.531798432584957E-2</v>
      </c>
      <c r="AI8">
        <v>38</v>
      </c>
      <c r="AM8" s="24">
        <f>VLOOKUP($BP$6,RMap,4,FALSE)</f>
        <v>6</v>
      </c>
      <c r="AN8" s="25">
        <f>VLOOKUP($BP$6,RMap,5,FALSE)</f>
        <v>28</v>
      </c>
      <c r="AO8" s="26">
        <f>VLOOKUP($BP$6,RMap,6,FALSE)</f>
        <v>50</v>
      </c>
      <c r="AR8" s="18" t="s">
        <v>13</v>
      </c>
      <c r="AS8" s="19">
        <v>3.9015544352058507E-2</v>
      </c>
      <c r="AT8" s="19">
        <v>0</v>
      </c>
      <c r="AU8" s="19">
        <v>0</v>
      </c>
      <c r="AV8" s="19">
        <f t="shared" ref="AV8:AV13" si="11">SUM(AS8:AU8)</f>
        <v>3.9015544352058507E-2</v>
      </c>
      <c r="AX8" s="51">
        <v>3.3244921182719682E-3</v>
      </c>
      <c r="AY8" s="51">
        <v>0</v>
      </c>
      <c r="AZ8" s="51">
        <v>0</v>
      </c>
      <c r="BA8" s="21">
        <f t="shared" ref="BA8:BA13" si="12">SUM(AX8:AZ8)</f>
        <v>3.3244921182719682E-3</v>
      </c>
      <c r="BC8" s="22">
        <f t="shared" ref="BC8:BC14" si="13">IF(AS8&lt;&gt;0,AX8/AS8,"--")</f>
        <v>8.5209425460612956E-2</v>
      </c>
      <c r="BD8" s="22" t="str">
        <f t="shared" ref="BD8:BD14" si="14">IF(AT8&lt;&gt;0,AY8/AT8,"--")</f>
        <v>--</v>
      </c>
      <c r="BE8" s="22" t="str">
        <f t="shared" ref="BE8:BE14" si="15">IF(AU8&lt;&gt;0,AZ8/AU8,"--")</f>
        <v>--</v>
      </c>
      <c r="BF8" s="23">
        <f t="shared" ref="BF8:BF14" si="16">IF(AV8&lt;&gt;0,BA8/AV8,"--")</f>
        <v>8.5209425460612956E-2</v>
      </c>
      <c r="BH8">
        <v>38</v>
      </c>
      <c r="BL8" s="24">
        <f>VLOOKUP($BP$6,RMap,7,FALSE)</f>
        <v>9</v>
      </c>
      <c r="BM8" s="25">
        <f>VLOOKUP($BP$6,RMap,8,FALSE)</f>
        <v>31</v>
      </c>
      <c r="BN8" s="26">
        <f>VLOOKUP($BP$6,RMap,9,FALSE)</f>
        <v>53</v>
      </c>
    </row>
    <row r="9" spans="1:68" ht="12.75" customHeight="1" x14ac:dyDescent="0.25">
      <c r="A9" s="27" t="s">
        <v>24</v>
      </c>
      <c r="B9" s="64">
        <f t="shared" si="0"/>
        <v>0.35279077770294526</v>
      </c>
      <c r="C9" s="64">
        <f t="shared" si="0"/>
        <v>0</v>
      </c>
      <c r="D9" s="64">
        <f t="shared" si="0"/>
        <v>0</v>
      </c>
      <c r="E9" s="19">
        <f t="shared" si="1"/>
        <v>0.35279077770294526</v>
      </c>
      <c r="G9" s="21">
        <f t="shared" si="2"/>
        <v>2.7049964623084653E-3</v>
      </c>
      <c r="H9" s="21">
        <f t="shared" si="2"/>
        <v>0</v>
      </c>
      <c r="I9" s="21">
        <f t="shared" si="2"/>
        <v>0</v>
      </c>
      <c r="J9" s="21">
        <f t="shared" si="3"/>
        <v>2.7049964623084653E-3</v>
      </c>
      <c r="L9" s="22">
        <f t="shared" si="4"/>
        <v>7.667423961365878E-3</v>
      </c>
      <c r="M9" s="22" t="str">
        <f t="shared" si="5"/>
        <v>--</v>
      </c>
      <c r="N9" s="22" t="str">
        <f t="shared" si="6"/>
        <v>--</v>
      </c>
      <c r="O9" s="23">
        <f t="shared" si="7"/>
        <v>7.667423961365878E-3</v>
      </c>
      <c r="S9" s="27" t="s">
        <v>24</v>
      </c>
      <c r="T9" s="19">
        <v>0.31377523335088675</v>
      </c>
      <c r="U9" s="19">
        <v>0</v>
      </c>
      <c r="V9" s="19">
        <v>0</v>
      </c>
      <c r="W9" s="19">
        <f t="shared" si="8"/>
        <v>0.31377523335088675</v>
      </c>
      <c r="Y9" s="51">
        <v>2.4058477426777587E-3</v>
      </c>
      <c r="Z9" s="51">
        <v>0</v>
      </c>
      <c r="AA9" s="51">
        <v>0</v>
      </c>
      <c r="AB9" s="21">
        <f t="shared" si="9"/>
        <v>2.4058477426777587E-3</v>
      </c>
      <c r="AD9" s="22">
        <f t="shared" si="10"/>
        <v>7.667423961365878E-3</v>
      </c>
      <c r="AE9" s="22" t="str">
        <f t="shared" si="10"/>
        <v>--</v>
      </c>
      <c r="AF9" s="22" t="str">
        <f t="shared" si="10"/>
        <v>--</v>
      </c>
      <c r="AG9" s="23">
        <f t="shared" si="10"/>
        <v>7.667423961365878E-3</v>
      </c>
      <c r="AI9">
        <v>39</v>
      </c>
      <c r="AM9">
        <f>$AM$8</f>
        <v>6</v>
      </c>
      <c r="AN9">
        <f>$AN$8</f>
        <v>28</v>
      </c>
      <c r="AO9">
        <f>$AO$8</f>
        <v>50</v>
      </c>
      <c r="AR9" s="27" t="s">
        <v>24</v>
      </c>
      <c r="AS9" s="19">
        <v>3.9015544352058507E-2</v>
      </c>
      <c r="AT9" s="19">
        <v>0</v>
      </c>
      <c r="AU9" s="19">
        <v>0</v>
      </c>
      <c r="AV9" s="19">
        <f t="shared" si="11"/>
        <v>3.9015544352058507E-2</v>
      </c>
      <c r="AX9" s="51">
        <v>2.9914871963070654E-4</v>
      </c>
      <c r="AY9" s="51">
        <v>0</v>
      </c>
      <c r="AZ9" s="51">
        <v>0</v>
      </c>
      <c r="BA9" s="21">
        <f t="shared" si="12"/>
        <v>2.9914871963070654E-4</v>
      </c>
      <c r="BC9" s="22">
        <f t="shared" si="13"/>
        <v>7.667423961365878E-3</v>
      </c>
      <c r="BD9" s="22" t="str">
        <f t="shared" si="14"/>
        <v>--</v>
      </c>
      <c r="BE9" s="22" t="str">
        <f t="shared" si="15"/>
        <v>--</v>
      </c>
      <c r="BF9" s="23">
        <f t="shared" si="16"/>
        <v>7.667423961365878E-3</v>
      </c>
      <c r="BH9">
        <v>39</v>
      </c>
      <c r="BL9">
        <f>$BL$8</f>
        <v>9</v>
      </c>
      <c r="BM9">
        <f>$BM$8</f>
        <v>31</v>
      </c>
      <c r="BN9">
        <f>$BN$8</f>
        <v>53</v>
      </c>
    </row>
    <row r="10" spans="1:68" ht="12.75" customHeight="1" x14ac:dyDescent="0.25">
      <c r="A10" s="18" t="s">
        <v>25</v>
      </c>
      <c r="B10" s="64">
        <f t="shared" si="0"/>
        <v>7.0558155540588992</v>
      </c>
      <c r="C10" s="64">
        <f t="shared" si="0"/>
        <v>0</v>
      </c>
      <c r="D10" s="64">
        <f t="shared" si="0"/>
        <v>0</v>
      </c>
      <c r="E10" s="19">
        <f t="shared" si="1"/>
        <v>7.0558155540588992</v>
      </c>
      <c r="G10" s="21">
        <f t="shared" si="2"/>
        <v>0.45796865126954628</v>
      </c>
      <c r="H10" s="21">
        <f t="shared" si="2"/>
        <v>0</v>
      </c>
      <c r="I10" s="21">
        <f t="shared" si="2"/>
        <v>0</v>
      </c>
      <c r="J10" s="21">
        <f t="shared" si="3"/>
        <v>0.45796865126954628</v>
      </c>
      <c r="L10" s="22">
        <f t="shared" si="4"/>
        <v>6.4906550881435265E-2</v>
      </c>
      <c r="M10" s="22" t="str">
        <f t="shared" si="5"/>
        <v>--</v>
      </c>
      <c r="N10" s="22" t="str">
        <f t="shared" si="6"/>
        <v>--</v>
      </c>
      <c r="O10" s="23">
        <f t="shared" si="7"/>
        <v>6.4906550881435265E-2</v>
      </c>
      <c r="S10" s="18" t="s">
        <v>25</v>
      </c>
      <c r="T10" s="19">
        <v>6.2755046670177297</v>
      </c>
      <c r="U10" s="19">
        <v>0</v>
      </c>
      <c r="V10" s="19">
        <v>0</v>
      </c>
      <c r="W10" s="19">
        <f t="shared" si="8"/>
        <v>6.2755046670177297</v>
      </c>
      <c r="Y10" s="51">
        <v>0.40732136297647076</v>
      </c>
      <c r="Z10" s="51">
        <v>0</v>
      </c>
      <c r="AA10" s="51">
        <v>0</v>
      </c>
      <c r="AB10" s="21">
        <f t="shared" si="9"/>
        <v>0.40732136297647076</v>
      </c>
      <c r="AD10" s="22">
        <f t="shared" si="10"/>
        <v>6.4906550881435265E-2</v>
      </c>
      <c r="AE10" s="22" t="str">
        <f t="shared" si="10"/>
        <v>--</v>
      </c>
      <c r="AF10" s="22" t="str">
        <f t="shared" si="10"/>
        <v>--</v>
      </c>
      <c r="AG10" s="23">
        <f t="shared" si="10"/>
        <v>6.4906550881435265E-2</v>
      </c>
      <c r="AI10">
        <v>40</v>
      </c>
      <c r="AK10">
        <v>10</v>
      </c>
      <c r="AM10">
        <f>$AM$8</f>
        <v>6</v>
      </c>
      <c r="AN10">
        <f>$AN$8</f>
        <v>28</v>
      </c>
      <c r="AO10">
        <f>$AO$8</f>
        <v>50</v>
      </c>
      <c r="AR10" s="18" t="s">
        <v>25</v>
      </c>
      <c r="AS10" s="19">
        <v>0.78031088704116924</v>
      </c>
      <c r="AT10" s="19">
        <v>0</v>
      </c>
      <c r="AU10" s="19">
        <v>0</v>
      </c>
      <c r="AV10" s="19">
        <f t="shared" si="11"/>
        <v>0.78031088704116924</v>
      </c>
      <c r="AX10" s="51">
        <v>5.0647288293075535E-2</v>
      </c>
      <c r="AY10" s="51">
        <v>0</v>
      </c>
      <c r="AZ10" s="51">
        <v>0</v>
      </c>
      <c r="BA10" s="21">
        <f t="shared" si="12"/>
        <v>5.0647288293075535E-2</v>
      </c>
      <c r="BC10" s="22">
        <f t="shared" si="13"/>
        <v>6.4906550881435265E-2</v>
      </c>
      <c r="BD10" s="22" t="str">
        <f t="shared" si="14"/>
        <v>--</v>
      </c>
      <c r="BE10" s="22" t="str">
        <f t="shared" si="15"/>
        <v>--</v>
      </c>
      <c r="BF10" s="23">
        <f t="shared" si="16"/>
        <v>6.4906550881435265E-2</v>
      </c>
      <c r="BH10">
        <v>40</v>
      </c>
      <c r="BJ10">
        <v>10</v>
      </c>
      <c r="BL10">
        <f>$BL$8</f>
        <v>9</v>
      </c>
      <c r="BM10">
        <f>$BM$8</f>
        <v>31</v>
      </c>
      <c r="BN10">
        <f>$BN$8</f>
        <v>53</v>
      </c>
    </row>
    <row r="11" spans="1:68" ht="12.75" customHeight="1" x14ac:dyDescent="0.25">
      <c r="A11" s="18" t="s">
        <v>26</v>
      </c>
      <c r="B11" s="64">
        <f t="shared" si="0"/>
        <v>2.6242341999433556</v>
      </c>
      <c r="C11" s="64">
        <f t="shared" si="0"/>
        <v>0</v>
      </c>
      <c r="D11" s="64">
        <f t="shared" si="0"/>
        <v>0</v>
      </c>
      <c r="E11" s="19">
        <f t="shared" si="1"/>
        <v>2.6242341999433556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3"/>
        <v>0</v>
      </c>
      <c r="L11" s="22">
        <f t="shared" si="4"/>
        <v>0</v>
      </c>
      <c r="M11" s="22" t="str">
        <f t="shared" si="5"/>
        <v>--</v>
      </c>
      <c r="N11" s="22" t="str">
        <f t="shared" si="6"/>
        <v>--</v>
      </c>
      <c r="O11" s="23">
        <f t="shared" si="7"/>
        <v>0</v>
      </c>
      <c r="S11" s="18" t="s">
        <v>26</v>
      </c>
      <c r="T11" s="19">
        <v>2.334017073280569</v>
      </c>
      <c r="U11" s="19">
        <v>0</v>
      </c>
      <c r="V11" s="19">
        <v>0</v>
      </c>
      <c r="W11" s="19">
        <f t="shared" si="8"/>
        <v>2.334017073280569</v>
      </c>
      <c r="Y11" s="51">
        <v>0</v>
      </c>
      <c r="Z11" s="51">
        <v>0</v>
      </c>
      <c r="AA11" s="51">
        <v>0</v>
      </c>
      <c r="AB11" s="21">
        <f t="shared" si="9"/>
        <v>0</v>
      </c>
      <c r="AD11" s="22">
        <f t="shared" si="10"/>
        <v>0</v>
      </c>
      <c r="AE11" s="22" t="str">
        <f t="shared" si="10"/>
        <v>--</v>
      </c>
      <c r="AF11" s="22" t="str">
        <f t="shared" si="10"/>
        <v>--</v>
      </c>
      <c r="AG11" s="23">
        <f t="shared" si="10"/>
        <v>0</v>
      </c>
      <c r="AI11">
        <v>41</v>
      </c>
      <c r="AK11">
        <v>10</v>
      </c>
      <c r="AM11">
        <f>$AM$8</f>
        <v>6</v>
      </c>
      <c r="AN11">
        <f>$AN$8</f>
        <v>28</v>
      </c>
      <c r="AO11">
        <f>$AO$8</f>
        <v>50</v>
      </c>
      <c r="AR11" s="18" t="s">
        <v>26</v>
      </c>
      <c r="AS11" s="19">
        <v>0.29021712666278682</v>
      </c>
      <c r="AT11" s="19">
        <v>0</v>
      </c>
      <c r="AU11" s="19">
        <v>0</v>
      </c>
      <c r="AV11" s="19">
        <f t="shared" si="11"/>
        <v>0.29021712666278682</v>
      </c>
      <c r="AX11" s="51">
        <v>0</v>
      </c>
      <c r="AY11" s="51">
        <v>0</v>
      </c>
      <c r="AZ11" s="51">
        <v>0</v>
      </c>
      <c r="BA11" s="21">
        <f t="shared" si="12"/>
        <v>0</v>
      </c>
      <c r="BC11" s="22">
        <f t="shared" si="13"/>
        <v>0</v>
      </c>
      <c r="BD11" s="22" t="str">
        <f t="shared" si="14"/>
        <v>--</v>
      </c>
      <c r="BE11" s="22" t="str">
        <f t="shared" si="15"/>
        <v>--</v>
      </c>
      <c r="BF11" s="23">
        <f t="shared" si="16"/>
        <v>0</v>
      </c>
      <c r="BH11">
        <v>41</v>
      </c>
      <c r="BJ11">
        <v>10</v>
      </c>
      <c r="BL11">
        <f>$BL$8</f>
        <v>9</v>
      </c>
      <c r="BM11">
        <f>$BM$8</f>
        <v>31</v>
      </c>
      <c r="BN11">
        <f>$BN$8</f>
        <v>53</v>
      </c>
    </row>
    <row r="12" spans="1:68" ht="12.75" customHeight="1" x14ac:dyDescent="0.25">
      <c r="A12" s="27" t="s">
        <v>92</v>
      </c>
      <c r="B12" s="64">
        <f t="shared" si="0"/>
        <v>4.0787905764125982</v>
      </c>
      <c r="C12" s="64">
        <f t="shared" si="0"/>
        <v>0</v>
      </c>
      <c r="D12" s="64">
        <f t="shared" si="0"/>
        <v>0</v>
      </c>
      <c r="E12" s="19">
        <f t="shared" si="1"/>
        <v>4.0787905764125982</v>
      </c>
      <c r="G12" s="21">
        <f t="shared" si="2"/>
        <v>0.43070176916874675</v>
      </c>
      <c r="H12" s="21">
        <f t="shared" si="2"/>
        <v>0</v>
      </c>
      <c r="I12" s="21">
        <f t="shared" si="2"/>
        <v>0</v>
      </c>
      <c r="J12" s="21">
        <f t="shared" si="3"/>
        <v>0.43070176916874675</v>
      </c>
      <c r="L12" s="22">
        <f t="shared" si="4"/>
        <v>0.10559546049249728</v>
      </c>
      <c r="M12" s="22" t="str">
        <f t="shared" si="5"/>
        <v>--</v>
      </c>
      <c r="N12" s="22" t="str">
        <f t="shared" si="6"/>
        <v>--</v>
      </c>
      <c r="O12" s="23">
        <f t="shared" si="7"/>
        <v>0.10559546049249728</v>
      </c>
      <c r="S12" s="27" t="s">
        <v>92</v>
      </c>
      <c r="T12" s="19">
        <v>3.627712360386274</v>
      </c>
      <c r="U12" s="19">
        <v>0</v>
      </c>
      <c r="V12" s="19">
        <v>0</v>
      </c>
      <c r="W12" s="19">
        <f t="shared" si="8"/>
        <v>3.627712360386274</v>
      </c>
      <c r="Y12" s="51">
        <v>0.38306995722931292</v>
      </c>
      <c r="Z12" s="51">
        <v>0</v>
      </c>
      <c r="AA12" s="51">
        <v>0</v>
      </c>
      <c r="AB12" s="21">
        <f t="shared" si="9"/>
        <v>0.38306995722931292</v>
      </c>
      <c r="AD12" s="22">
        <f t="shared" si="10"/>
        <v>0.1055954604924973</v>
      </c>
      <c r="AE12" s="22" t="str">
        <f t="shared" si="10"/>
        <v>--</v>
      </c>
      <c r="AF12" s="22" t="str">
        <f t="shared" si="10"/>
        <v>--</v>
      </c>
      <c r="AG12" s="23">
        <f t="shared" si="10"/>
        <v>0.1055954604924973</v>
      </c>
      <c r="AI12">
        <v>42</v>
      </c>
      <c r="AJ12">
        <v>43</v>
      </c>
      <c r="AK12">
        <v>10</v>
      </c>
      <c r="AM12">
        <f>$AM$8</f>
        <v>6</v>
      </c>
      <c r="AN12">
        <f>$AN$8</f>
        <v>28</v>
      </c>
      <c r="AO12">
        <f>$AO$8</f>
        <v>50</v>
      </c>
      <c r="AR12" s="27" t="s">
        <v>92</v>
      </c>
      <c r="AS12" s="19">
        <v>0.45107821602632392</v>
      </c>
      <c r="AT12" s="19">
        <v>0</v>
      </c>
      <c r="AU12" s="19">
        <v>0</v>
      </c>
      <c r="AV12" s="19">
        <f t="shared" si="11"/>
        <v>0.45107821602632392</v>
      </c>
      <c r="AX12" s="51">
        <v>4.7631811939433839E-2</v>
      </c>
      <c r="AY12" s="51">
        <v>0</v>
      </c>
      <c r="AZ12" s="51">
        <v>0</v>
      </c>
      <c r="BA12" s="21">
        <f t="shared" si="12"/>
        <v>4.7631811939433839E-2</v>
      </c>
      <c r="BC12" s="22">
        <f t="shared" si="13"/>
        <v>0.10559546049249728</v>
      </c>
      <c r="BD12" s="22" t="str">
        <f t="shared" si="14"/>
        <v>--</v>
      </c>
      <c r="BE12" s="22" t="str">
        <f t="shared" si="15"/>
        <v>--</v>
      </c>
      <c r="BF12" s="23">
        <f t="shared" si="16"/>
        <v>0.10559546049249728</v>
      </c>
      <c r="BH12">
        <v>42</v>
      </c>
      <c r="BI12">
        <v>43</v>
      </c>
      <c r="BJ12">
        <v>10</v>
      </c>
      <c r="BL12">
        <f>$BL$8</f>
        <v>9</v>
      </c>
      <c r="BM12">
        <f>$BM$8</f>
        <v>31</v>
      </c>
      <c r="BN12">
        <f>$BN$8</f>
        <v>53</v>
      </c>
    </row>
    <row r="13" spans="1:68" ht="12.75" customHeight="1" x14ac:dyDescent="0.25">
      <c r="A13" s="27" t="s">
        <v>104</v>
      </c>
      <c r="B13" s="64">
        <f t="shared" si="0"/>
        <v>0.35279077770294498</v>
      </c>
      <c r="C13" s="64">
        <f t="shared" si="0"/>
        <v>0</v>
      </c>
      <c r="D13" s="64">
        <f t="shared" si="0"/>
        <v>0</v>
      </c>
      <c r="E13" s="19">
        <f t="shared" si="1"/>
        <v>0.35279077770294498</v>
      </c>
      <c r="G13" s="21">
        <f t="shared" si="2"/>
        <v>0.11066715178831553</v>
      </c>
      <c r="H13" s="21">
        <f t="shared" si="2"/>
        <v>0</v>
      </c>
      <c r="I13" s="21">
        <f t="shared" si="2"/>
        <v>0</v>
      </c>
      <c r="J13" s="21">
        <f t="shared" si="3"/>
        <v>0.11066715178831553</v>
      </c>
      <c r="L13" s="22">
        <f t="shared" si="4"/>
        <v>0.31369060299387674</v>
      </c>
      <c r="M13" s="22" t="str">
        <f t="shared" si="5"/>
        <v>--</v>
      </c>
      <c r="N13" s="22" t="str">
        <f t="shared" si="6"/>
        <v>--</v>
      </c>
      <c r="O13" s="23">
        <f t="shared" si="7"/>
        <v>0.31369060299387674</v>
      </c>
      <c r="S13" s="27" t="s">
        <v>104</v>
      </c>
      <c r="T13" s="19">
        <v>0.31377523335088653</v>
      </c>
      <c r="U13" s="19">
        <v>0</v>
      </c>
      <c r="V13" s="19">
        <v>0</v>
      </c>
      <c r="W13" s="19">
        <f t="shared" si="8"/>
        <v>0.31377523335088653</v>
      </c>
      <c r="Y13" s="51">
        <v>9.8428342154383966E-2</v>
      </c>
      <c r="Z13" s="51">
        <v>0</v>
      </c>
      <c r="AA13" s="51">
        <v>0</v>
      </c>
      <c r="AB13" s="21">
        <f t="shared" si="9"/>
        <v>9.8428342154383966E-2</v>
      </c>
      <c r="AD13" s="22">
        <f t="shared" si="10"/>
        <v>0.31369060299387669</v>
      </c>
      <c r="AE13" s="22" t="str">
        <f t="shared" si="10"/>
        <v>--</v>
      </c>
      <c r="AF13" s="22" t="str">
        <f t="shared" si="10"/>
        <v>--</v>
      </c>
      <c r="AG13" s="23">
        <f t="shared" si="10"/>
        <v>0.31369060299387669</v>
      </c>
      <c r="AI13">
        <v>45</v>
      </c>
      <c r="AK13">
        <v>10</v>
      </c>
      <c r="AM13">
        <f>$AM$8</f>
        <v>6</v>
      </c>
      <c r="AN13">
        <f>$AN$8</f>
        <v>28</v>
      </c>
      <c r="AO13">
        <f>$AO$8</f>
        <v>50</v>
      </c>
      <c r="AR13" s="27" t="s">
        <v>104</v>
      </c>
      <c r="AS13" s="19">
        <v>3.9015544352058458E-2</v>
      </c>
      <c r="AT13" s="19">
        <v>0</v>
      </c>
      <c r="AU13" s="19">
        <v>0</v>
      </c>
      <c r="AV13" s="19">
        <f t="shared" si="11"/>
        <v>3.9015544352058458E-2</v>
      </c>
      <c r="AX13" s="51">
        <v>1.2238809633931562E-2</v>
      </c>
      <c r="AY13" s="51">
        <v>0</v>
      </c>
      <c r="AZ13" s="51">
        <v>0</v>
      </c>
      <c r="BA13" s="21">
        <f t="shared" si="12"/>
        <v>1.2238809633931562E-2</v>
      </c>
      <c r="BC13" s="22">
        <f t="shared" si="13"/>
        <v>0.3136906029938768</v>
      </c>
      <c r="BD13" s="22" t="str">
        <f t="shared" si="14"/>
        <v>--</v>
      </c>
      <c r="BE13" s="22" t="str">
        <f t="shared" si="15"/>
        <v>--</v>
      </c>
      <c r="BF13" s="23">
        <f t="shared" si="16"/>
        <v>0.3136906029938768</v>
      </c>
      <c r="BH13">
        <v>45</v>
      </c>
      <c r="BJ13">
        <v>10</v>
      </c>
      <c r="BL13">
        <f>$BL$8</f>
        <v>9</v>
      </c>
      <c r="BM13">
        <f>$BM$8</f>
        <v>31</v>
      </c>
      <c r="BN13">
        <f>$BN$8</f>
        <v>53</v>
      </c>
    </row>
    <row r="14" spans="1:68" ht="12.75" customHeight="1" x14ac:dyDescent="0.25">
      <c r="A14" s="18" t="s">
        <v>17</v>
      </c>
      <c r="B14" s="19">
        <f>B10</f>
        <v>7.0558155540588992</v>
      </c>
      <c r="C14" s="19">
        <f>C10</f>
        <v>0</v>
      </c>
      <c r="D14" s="19">
        <f>D10</f>
        <v>0</v>
      </c>
      <c r="E14" s="19">
        <f>E10</f>
        <v>7.0558155540588992</v>
      </c>
      <c r="G14" s="21">
        <f>SUM(G8:G13)</f>
        <v>1.0227244742475332</v>
      </c>
      <c r="H14" s="21">
        <f>SUM(H8:H13)</f>
        <v>0</v>
      </c>
      <c r="I14" s="21">
        <f>SUM(I8:I13)</f>
        <v>0</v>
      </c>
      <c r="J14" s="21">
        <f>SUM(J8:J13)</f>
        <v>1.0227244742475332</v>
      </c>
      <c r="L14" s="22">
        <f t="shared" si="4"/>
        <v>0.14494773373989417</v>
      </c>
      <c r="M14" s="22" t="str">
        <f t="shared" si="5"/>
        <v>--</v>
      </c>
      <c r="N14" s="22" t="str">
        <f t="shared" si="6"/>
        <v>--</v>
      </c>
      <c r="O14" s="23">
        <f t="shared" si="7"/>
        <v>0.14494773373989417</v>
      </c>
      <c r="S14" s="18" t="s">
        <v>17</v>
      </c>
      <c r="T14" s="19">
        <f>T10</f>
        <v>6.2755046670177297</v>
      </c>
      <c r="U14" s="19">
        <f>U10</f>
        <v>0</v>
      </c>
      <c r="V14" s="19">
        <f>V10</f>
        <v>0</v>
      </c>
      <c r="W14" s="19">
        <f>W10</f>
        <v>6.2755046670177297</v>
      </c>
      <c r="Y14" s="21">
        <f>SUM(Y8:Y13)</f>
        <v>0.90858292354318959</v>
      </c>
      <c r="Z14" s="21">
        <f>SUM(Z8:Z13)</f>
        <v>0</v>
      </c>
      <c r="AA14" s="21">
        <f>SUM(AA8:AA13)</f>
        <v>0</v>
      </c>
      <c r="AB14" s="21">
        <f>SUM(AB8:AB13)</f>
        <v>0.90858292354318959</v>
      </c>
      <c r="AD14" s="22">
        <f t="shared" si="10"/>
        <v>0.14478244726969025</v>
      </c>
      <c r="AE14" s="22" t="str">
        <f t="shared" si="10"/>
        <v>--</v>
      </c>
      <c r="AF14" s="22" t="str">
        <f t="shared" si="10"/>
        <v>--</v>
      </c>
      <c r="AG14" s="23">
        <f t="shared" si="10"/>
        <v>0.14478244726969025</v>
      </c>
      <c r="AR14" s="18" t="s">
        <v>17</v>
      </c>
      <c r="AS14" s="19">
        <f>AS10</f>
        <v>0.78031088704116924</v>
      </c>
      <c r="AT14" s="19">
        <f>AT10</f>
        <v>0</v>
      </c>
      <c r="AU14" s="19">
        <f>AU10</f>
        <v>0</v>
      </c>
      <c r="AV14" s="19">
        <f>AV10</f>
        <v>0.78031088704116924</v>
      </c>
      <c r="AX14" s="21">
        <f>SUM(AX8:AX13)</f>
        <v>0.11414155070434362</v>
      </c>
      <c r="AY14" s="21">
        <f>SUM(AY8:AY13)</f>
        <v>0</v>
      </c>
      <c r="AZ14" s="21">
        <f>SUM(AZ8:AZ13)</f>
        <v>0</v>
      </c>
      <c r="BA14" s="21">
        <f>SUM(BA8:BA13)</f>
        <v>0.11414155070434362</v>
      </c>
      <c r="BC14" s="22">
        <f t="shared" si="13"/>
        <v>0.14627701932642842</v>
      </c>
      <c r="BD14" s="22" t="str">
        <f t="shared" si="14"/>
        <v>--</v>
      </c>
      <c r="BE14" s="22" t="str">
        <f t="shared" si="15"/>
        <v>--</v>
      </c>
      <c r="BF14" s="23">
        <f t="shared" si="16"/>
        <v>0.14627701932642842</v>
      </c>
    </row>
    <row r="15" spans="1:68" ht="5.15" customHeight="1" x14ac:dyDescent="0.25">
      <c r="A15" s="18"/>
      <c r="O15" s="17"/>
      <c r="S15" s="18"/>
      <c r="AG15" s="17"/>
      <c r="AR15" s="18"/>
      <c r="BF15" s="17"/>
    </row>
    <row r="16" spans="1:68" ht="12.75" customHeight="1" x14ac:dyDescent="0.3">
      <c r="A16" s="16" t="s">
        <v>105</v>
      </c>
      <c r="O16" s="17"/>
      <c r="S16" s="16" t="s">
        <v>105</v>
      </c>
      <c r="AG16" s="17"/>
      <c r="AR16" s="16" t="s">
        <v>105</v>
      </c>
      <c r="BF16" s="17"/>
    </row>
    <row r="17" spans="1:82" ht="12.75" customHeight="1" x14ac:dyDescent="0.25">
      <c r="A17" s="18" t="s">
        <v>13</v>
      </c>
      <c r="B17" s="64">
        <f t="shared" ref="B17:D22" si="17">SUM(T17,AS17)</f>
        <v>10.035659617964814</v>
      </c>
      <c r="C17" s="64">
        <f t="shared" si="17"/>
        <v>0</v>
      </c>
      <c r="D17" s="64">
        <f t="shared" si="17"/>
        <v>0</v>
      </c>
      <c r="E17" s="19">
        <f t="shared" ref="E17:E22" si="18">SUM(B17:D17)</f>
        <v>10.035659617964814</v>
      </c>
      <c r="G17" s="21">
        <f t="shared" ref="G17:I22" si="19">SUM(Y17,AX17)</f>
        <v>0.7657063731901611</v>
      </c>
      <c r="H17" s="21">
        <f t="shared" si="19"/>
        <v>0</v>
      </c>
      <c r="I17" s="21">
        <f t="shared" si="19"/>
        <v>0</v>
      </c>
      <c r="J17" s="21">
        <f t="shared" ref="J17:J22" si="20">SUM(G17:I17)</f>
        <v>0.7657063731901611</v>
      </c>
      <c r="L17" s="22">
        <f t="shared" ref="L17:L23" si="21">IF(B17&lt;&gt;0,G17/B17,"--")</f>
        <v>7.6298559570461277E-2</v>
      </c>
      <c r="M17" s="22" t="str">
        <f t="shared" ref="M17:M23" si="22">IF(C17&lt;&gt;0,H17/C17,"--")</f>
        <v>--</v>
      </c>
      <c r="N17" s="22" t="str">
        <f t="shared" ref="N17:N23" si="23">IF(D17&lt;&gt;0,I17/D17,"--")</f>
        <v>--</v>
      </c>
      <c r="O17" s="23">
        <f t="shared" ref="O17:O23" si="24">IF(E17&lt;&gt;0,J17/E17,"--")</f>
        <v>7.6298559570461277E-2</v>
      </c>
      <c r="S17" s="18" t="s">
        <v>13</v>
      </c>
      <c r="T17" s="19">
        <v>7.7216492084837647</v>
      </c>
      <c r="U17" s="19">
        <v>0</v>
      </c>
      <c r="V17" s="19">
        <v>0</v>
      </c>
      <c r="W17" s="19">
        <f t="shared" ref="W17:W22" si="25">SUM(T17:V17)</f>
        <v>7.7216492084837647</v>
      </c>
      <c r="Y17" s="51">
        <v>0.5784758383626174</v>
      </c>
      <c r="Z17" s="51">
        <v>0</v>
      </c>
      <c r="AA17" s="51">
        <v>0</v>
      </c>
      <c r="AB17" s="21">
        <f t="shared" ref="AB17:AB22" si="26">SUM(Y17:AA17)</f>
        <v>0.5784758383626174</v>
      </c>
      <c r="AD17" s="22">
        <f t="shared" ref="AD17:AG23" si="27">IF(T17&lt;&gt;0,Y17/T17,"--")</f>
        <v>7.4916099235257522E-2</v>
      </c>
      <c r="AE17" s="22" t="str">
        <f t="shared" si="27"/>
        <v>--</v>
      </c>
      <c r="AF17" s="22" t="str">
        <f t="shared" si="27"/>
        <v>--</v>
      </c>
      <c r="AG17" s="23">
        <f t="shared" si="27"/>
        <v>7.4916099235257522E-2</v>
      </c>
      <c r="AI17">
        <v>48</v>
      </c>
      <c r="AJ17">
        <v>65</v>
      </c>
      <c r="AM17">
        <f t="shared" ref="AM17:AM22" si="28">$AM$8</f>
        <v>6</v>
      </c>
      <c r="AN17">
        <f t="shared" ref="AN17:AN22" si="29">$AN$8</f>
        <v>28</v>
      </c>
      <c r="AO17">
        <f t="shared" ref="AO17:AO22" si="30">$AO$8</f>
        <v>50</v>
      </c>
      <c r="AR17" s="18" t="s">
        <v>13</v>
      </c>
      <c r="AS17" s="19">
        <v>2.3140104094810487</v>
      </c>
      <c r="AT17" s="19">
        <v>0</v>
      </c>
      <c r="AU17" s="19">
        <v>0</v>
      </c>
      <c r="AV17" s="19">
        <f t="shared" ref="AV17:AV22" si="31">SUM(AS17:AU17)</f>
        <v>2.3140104094810487</v>
      </c>
      <c r="AX17" s="51">
        <v>0.18723053482754373</v>
      </c>
      <c r="AY17" s="51">
        <v>0</v>
      </c>
      <c r="AZ17" s="51">
        <v>0</v>
      </c>
      <c r="BA17" s="21">
        <f t="shared" ref="BA17:BA22" si="32">SUM(AX17:AZ17)</f>
        <v>0.18723053482754373</v>
      </c>
      <c r="BC17" s="22">
        <f t="shared" ref="BC17:BC23" si="33">IF(AS17&lt;&gt;0,AX17/AS17,"--")</f>
        <v>8.0911708115234002E-2</v>
      </c>
      <c r="BD17" s="22" t="str">
        <f t="shared" ref="BD17:BD23" si="34">IF(AT17&lt;&gt;0,AY17/AT17,"--")</f>
        <v>--</v>
      </c>
      <c r="BE17" s="22" t="str">
        <f t="shared" ref="BE17:BE23" si="35">IF(AU17&lt;&gt;0,AZ17/AU17,"--")</f>
        <v>--</v>
      </c>
      <c r="BF17" s="23">
        <f t="shared" ref="BF17:BF23" si="36">IF(AV17&lt;&gt;0,BA17/AV17,"--")</f>
        <v>8.0911708115234002E-2</v>
      </c>
      <c r="BH17">
        <v>48</v>
      </c>
      <c r="BI17">
        <v>65</v>
      </c>
      <c r="BL17">
        <f t="shared" ref="BL17:BL22" si="37">$BL$8</f>
        <v>9</v>
      </c>
      <c r="BM17">
        <f t="shared" ref="BM17:BM22" si="38">$BM$8</f>
        <v>31</v>
      </c>
      <c r="BN17">
        <f t="shared" ref="BN17:BN22" si="39">$BN$8</f>
        <v>53</v>
      </c>
    </row>
    <row r="18" spans="1:82" ht="12.75" customHeight="1" x14ac:dyDescent="0.25">
      <c r="A18" s="27" t="s">
        <v>24</v>
      </c>
      <c r="B18" s="64">
        <f t="shared" si="17"/>
        <v>10.035659617964814</v>
      </c>
      <c r="C18" s="64">
        <f t="shared" si="17"/>
        <v>0</v>
      </c>
      <c r="D18" s="64">
        <f t="shared" si="17"/>
        <v>0</v>
      </c>
      <c r="E18" s="19">
        <f t="shared" si="18"/>
        <v>10.035659617964814</v>
      </c>
      <c r="G18" s="21">
        <f t="shared" si="19"/>
        <v>7.6947657022895327E-2</v>
      </c>
      <c r="H18" s="21">
        <f t="shared" si="19"/>
        <v>0</v>
      </c>
      <c r="I18" s="21">
        <f t="shared" si="19"/>
        <v>0</v>
      </c>
      <c r="J18" s="21">
        <f t="shared" si="20"/>
        <v>7.6947657022895327E-2</v>
      </c>
      <c r="L18" s="22">
        <f t="shared" si="21"/>
        <v>7.6674239613658754E-3</v>
      </c>
      <c r="M18" s="22" t="str">
        <f t="shared" si="22"/>
        <v>--</v>
      </c>
      <c r="N18" s="22" t="str">
        <f t="shared" si="23"/>
        <v>--</v>
      </c>
      <c r="O18" s="23">
        <f t="shared" si="24"/>
        <v>7.6674239613658754E-3</v>
      </c>
      <c r="S18" s="27" t="s">
        <v>24</v>
      </c>
      <c r="T18" s="19">
        <v>7.7216492084837647</v>
      </c>
      <c r="U18" s="19">
        <v>0</v>
      </c>
      <c r="V18" s="19">
        <v>0</v>
      </c>
      <c r="W18" s="19">
        <f t="shared" si="25"/>
        <v>7.7216492084837647</v>
      </c>
      <c r="Y18" s="51">
        <v>5.9205158162390269E-2</v>
      </c>
      <c r="Z18" s="51">
        <v>0</v>
      </c>
      <c r="AA18" s="51">
        <v>0</v>
      </c>
      <c r="AB18" s="21">
        <f t="shared" si="26"/>
        <v>5.9205158162390269E-2</v>
      </c>
      <c r="AD18" s="22">
        <f t="shared" si="27"/>
        <v>7.6674239613658763E-3</v>
      </c>
      <c r="AE18" s="22" t="str">
        <f t="shared" si="27"/>
        <v>--</v>
      </c>
      <c r="AF18" s="22" t="str">
        <f t="shared" si="27"/>
        <v>--</v>
      </c>
      <c r="AG18" s="23">
        <f t="shared" si="27"/>
        <v>7.6674239613658763E-3</v>
      </c>
      <c r="AI18">
        <v>49</v>
      </c>
      <c r="AJ18">
        <v>66</v>
      </c>
      <c r="AM18">
        <f t="shared" si="28"/>
        <v>6</v>
      </c>
      <c r="AN18">
        <f t="shared" si="29"/>
        <v>28</v>
      </c>
      <c r="AO18">
        <f t="shared" si="30"/>
        <v>50</v>
      </c>
      <c r="AR18" s="27" t="s">
        <v>24</v>
      </c>
      <c r="AS18" s="19">
        <v>2.3140104094810487</v>
      </c>
      <c r="AT18" s="19">
        <v>0</v>
      </c>
      <c r="AU18" s="19">
        <v>0</v>
      </c>
      <c r="AV18" s="19">
        <f t="shared" si="31"/>
        <v>2.3140104094810487</v>
      </c>
      <c r="AX18" s="51">
        <v>1.7742498860505055E-2</v>
      </c>
      <c r="AY18" s="51">
        <v>0</v>
      </c>
      <c r="AZ18" s="51">
        <v>0</v>
      </c>
      <c r="BA18" s="21">
        <f t="shared" si="32"/>
        <v>1.7742498860505055E-2</v>
      </c>
      <c r="BC18" s="22">
        <f t="shared" si="33"/>
        <v>7.6674239613658754E-3</v>
      </c>
      <c r="BD18" s="22" t="str">
        <f t="shared" si="34"/>
        <v>--</v>
      </c>
      <c r="BE18" s="22" t="str">
        <f t="shared" si="35"/>
        <v>--</v>
      </c>
      <c r="BF18" s="23">
        <f t="shared" si="36"/>
        <v>7.6674239613658754E-3</v>
      </c>
      <c r="BH18">
        <v>49</v>
      </c>
      <c r="BI18">
        <v>66</v>
      </c>
      <c r="BL18">
        <f t="shared" si="37"/>
        <v>9</v>
      </c>
      <c r="BM18">
        <f t="shared" si="38"/>
        <v>31</v>
      </c>
      <c r="BN18">
        <f t="shared" si="39"/>
        <v>53</v>
      </c>
    </row>
    <row r="19" spans="1:82" ht="12.75" customHeight="1" x14ac:dyDescent="0.25">
      <c r="A19" s="18" t="s">
        <v>25</v>
      </c>
      <c r="B19" s="64">
        <f t="shared" si="17"/>
        <v>11.384076309428551</v>
      </c>
      <c r="C19" s="64">
        <f t="shared" si="17"/>
        <v>0</v>
      </c>
      <c r="D19" s="64">
        <f t="shared" si="17"/>
        <v>0</v>
      </c>
      <c r="E19" s="19">
        <f t="shared" si="18"/>
        <v>11.384076309428551</v>
      </c>
      <c r="G19" s="21">
        <f t="shared" si="19"/>
        <v>-0.22255044190638093</v>
      </c>
      <c r="H19" s="21">
        <f t="shared" si="19"/>
        <v>0</v>
      </c>
      <c r="I19" s="21">
        <f t="shared" si="19"/>
        <v>0</v>
      </c>
      <c r="J19" s="21">
        <f t="shared" si="20"/>
        <v>-0.22255044190638093</v>
      </c>
      <c r="L19" s="22">
        <f t="shared" si="21"/>
        <v>-1.954927530853422E-2</v>
      </c>
      <c r="M19" s="22" t="str">
        <f t="shared" si="22"/>
        <v>--</v>
      </c>
      <c r="N19" s="22" t="str">
        <f t="shared" si="23"/>
        <v>--</v>
      </c>
      <c r="O19" s="23">
        <f t="shared" si="24"/>
        <v>-1.954927530853422E-2</v>
      </c>
      <c r="S19" s="18" t="s">
        <v>25</v>
      </c>
      <c r="T19" s="19">
        <v>8.4776400336346924</v>
      </c>
      <c r="U19" s="19">
        <v>0</v>
      </c>
      <c r="V19" s="19">
        <v>0</v>
      </c>
      <c r="W19" s="19">
        <f t="shared" si="25"/>
        <v>8.4776400336346924</v>
      </c>
      <c r="Y19" s="51">
        <v>-0.18997219040076313</v>
      </c>
      <c r="Z19" s="51">
        <v>0</v>
      </c>
      <c r="AA19" s="51">
        <v>0</v>
      </c>
      <c r="AB19" s="21">
        <f t="shared" si="26"/>
        <v>-0.18997219040076313</v>
      </c>
      <c r="AD19" s="22">
        <f t="shared" si="27"/>
        <v>-2.2408617215057044E-2</v>
      </c>
      <c r="AE19" s="22" t="str">
        <f t="shared" si="27"/>
        <v>--</v>
      </c>
      <c r="AF19" s="22" t="str">
        <f t="shared" si="27"/>
        <v>--</v>
      </c>
      <c r="AG19" s="23">
        <f t="shared" si="27"/>
        <v>-2.2408617215057044E-2</v>
      </c>
      <c r="AI19">
        <v>50</v>
      </c>
      <c r="AJ19">
        <v>67</v>
      </c>
      <c r="AK19">
        <v>27</v>
      </c>
      <c r="AL19">
        <v>10</v>
      </c>
      <c r="AM19">
        <f t="shared" si="28"/>
        <v>6</v>
      </c>
      <c r="AN19">
        <f t="shared" si="29"/>
        <v>28</v>
      </c>
      <c r="AO19">
        <f t="shared" si="30"/>
        <v>50</v>
      </c>
      <c r="AR19" s="18" t="s">
        <v>25</v>
      </c>
      <c r="AS19" s="19">
        <v>2.9064362757938591</v>
      </c>
      <c r="AT19" s="19">
        <v>0</v>
      </c>
      <c r="AU19" s="19">
        <v>0</v>
      </c>
      <c r="AV19" s="19">
        <f t="shared" si="31"/>
        <v>2.9064362757938591</v>
      </c>
      <c r="AX19" s="51">
        <v>-3.2578251505617793E-2</v>
      </c>
      <c r="AY19" s="51">
        <v>0</v>
      </c>
      <c r="AZ19" s="51">
        <v>0</v>
      </c>
      <c r="BA19" s="21">
        <f t="shared" si="32"/>
        <v>-3.2578251505617793E-2</v>
      </c>
      <c r="BC19" s="22">
        <f t="shared" si="33"/>
        <v>-1.1209002508310431E-2</v>
      </c>
      <c r="BD19" s="22" t="str">
        <f t="shared" si="34"/>
        <v>--</v>
      </c>
      <c r="BE19" s="22" t="str">
        <f t="shared" si="35"/>
        <v>--</v>
      </c>
      <c r="BF19" s="23">
        <f t="shared" si="36"/>
        <v>-1.1209002508310431E-2</v>
      </c>
      <c r="BH19">
        <v>50</v>
      </c>
      <c r="BI19">
        <v>67</v>
      </c>
      <c r="BJ19">
        <v>27</v>
      </c>
      <c r="BK19">
        <v>10</v>
      </c>
      <c r="BL19">
        <f t="shared" si="37"/>
        <v>9</v>
      </c>
      <c r="BM19">
        <f t="shared" si="38"/>
        <v>31</v>
      </c>
      <c r="BN19">
        <f t="shared" si="39"/>
        <v>53</v>
      </c>
    </row>
    <row r="20" spans="1:82" ht="12.75" customHeight="1" x14ac:dyDescent="0.25">
      <c r="A20" s="18" t="s">
        <v>26</v>
      </c>
      <c r="B20" s="64">
        <f t="shared" si="17"/>
        <v>4.3144874557054083</v>
      </c>
      <c r="C20" s="64">
        <f t="shared" si="17"/>
        <v>0</v>
      </c>
      <c r="D20" s="64">
        <f t="shared" si="17"/>
        <v>0</v>
      </c>
      <c r="E20" s="19">
        <f t="shared" si="18"/>
        <v>4.3144874557054083</v>
      </c>
      <c r="G20" s="21">
        <f t="shared" si="19"/>
        <v>0</v>
      </c>
      <c r="H20" s="21">
        <f t="shared" si="19"/>
        <v>0</v>
      </c>
      <c r="I20" s="21">
        <f t="shared" si="19"/>
        <v>0</v>
      </c>
      <c r="J20" s="21">
        <f t="shared" si="20"/>
        <v>0</v>
      </c>
      <c r="L20" s="22">
        <f t="shared" si="21"/>
        <v>0</v>
      </c>
      <c r="M20" s="22" t="str">
        <f t="shared" si="22"/>
        <v>--</v>
      </c>
      <c r="N20" s="22" t="str">
        <f t="shared" si="23"/>
        <v>--</v>
      </c>
      <c r="O20" s="23">
        <f t="shared" si="24"/>
        <v>0</v>
      </c>
      <c r="S20" s="18" t="s">
        <v>26</v>
      </c>
      <c r="T20" s="19">
        <v>3.2150772907674008</v>
      </c>
      <c r="U20" s="19">
        <v>0</v>
      </c>
      <c r="V20" s="19">
        <v>0</v>
      </c>
      <c r="W20" s="19">
        <f t="shared" si="25"/>
        <v>3.2150772907674008</v>
      </c>
      <c r="Y20" s="51">
        <v>0</v>
      </c>
      <c r="Z20" s="51">
        <v>0</v>
      </c>
      <c r="AA20" s="51">
        <v>0</v>
      </c>
      <c r="AB20" s="21">
        <f t="shared" si="26"/>
        <v>0</v>
      </c>
      <c r="AD20" s="22">
        <f t="shared" si="27"/>
        <v>0</v>
      </c>
      <c r="AE20" s="22" t="str">
        <f t="shared" si="27"/>
        <v>--</v>
      </c>
      <c r="AF20" s="22" t="str">
        <f t="shared" si="27"/>
        <v>--</v>
      </c>
      <c r="AG20" s="23">
        <f t="shared" si="27"/>
        <v>0</v>
      </c>
      <c r="AI20">
        <v>51</v>
      </c>
      <c r="AJ20">
        <v>68</v>
      </c>
      <c r="AK20">
        <v>27</v>
      </c>
      <c r="AL20">
        <v>10</v>
      </c>
      <c r="AM20">
        <f t="shared" si="28"/>
        <v>6</v>
      </c>
      <c r="AN20">
        <f t="shared" si="29"/>
        <v>28</v>
      </c>
      <c r="AO20">
        <f t="shared" si="30"/>
        <v>50</v>
      </c>
      <c r="AR20" s="18" t="s">
        <v>26</v>
      </c>
      <c r="AS20" s="19">
        <v>1.0994101649380075</v>
      </c>
      <c r="AT20" s="19">
        <v>0</v>
      </c>
      <c r="AU20" s="19">
        <v>0</v>
      </c>
      <c r="AV20" s="19">
        <f t="shared" si="31"/>
        <v>1.0994101649380075</v>
      </c>
      <c r="AX20" s="51">
        <v>0</v>
      </c>
      <c r="AY20" s="51">
        <v>0</v>
      </c>
      <c r="AZ20" s="51">
        <v>0</v>
      </c>
      <c r="BA20" s="21">
        <f t="shared" si="32"/>
        <v>0</v>
      </c>
      <c r="BC20" s="22">
        <f t="shared" si="33"/>
        <v>0</v>
      </c>
      <c r="BD20" s="22" t="str">
        <f t="shared" si="34"/>
        <v>--</v>
      </c>
      <c r="BE20" s="22" t="str">
        <f t="shared" si="35"/>
        <v>--</v>
      </c>
      <c r="BF20" s="23">
        <f t="shared" si="36"/>
        <v>0</v>
      </c>
      <c r="BH20">
        <v>51</v>
      </c>
      <c r="BI20">
        <v>68</v>
      </c>
      <c r="BJ20">
        <v>27</v>
      </c>
      <c r="BK20">
        <v>10</v>
      </c>
      <c r="BL20">
        <f t="shared" si="37"/>
        <v>9</v>
      </c>
      <c r="BM20">
        <f t="shared" si="38"/>
        <v>31</v>
      </c>
      <c r="BN20">
        <f t="shared" si="39"/>
        <v>53</v>
      </c>
      <c r="BS20" t="s">
        <v>173</v>
      </c>
      <c r="BW20" t="s">
        <v>184</v>
      </c>
      <c r="CA20" t="s">
        <v>183</v>
      </c>
    </row>
    <row r="21" spans="1:82" ht="12.75" customHeight="1" x14ac:dyDescent="0.25">
      <c r="A21" s="27" t="s">
        <v>92</v>
      </c>
      <c r="B21" s="64">
        <f t="shared" si="17"/>
        <v>6.5003850382517161</v>
      </c>
      <c r="C21" s="64">
        <f t="shared" si="17"/>
        <v>0</v>
      </c>
      <c r="D21" s="64">
        <f t="shared" si="17"/>
        <v>0</v>
      </c>
      <c r="E21" s="19">
        <f t="shared" si="18"/>
        <v>6.5003850382517161</v>
      </c>
      <c r="G21" s="21">
        <f t="shared" si="19"/>
        <v>-0.1457716315303059</v>
      </c>
      <c r="H21" s="21">
        <f t="shared" si="19"/>
        <v>0</v>
      </c>
      <c r="I21" s="21">
        <f t="shared" si="19"/>
        <v>0</v>
      </c>
      <c r="J21" s="21">
        <f t="shared" si="20"/>
        <v>-0.1457716315303059</v>
      </c>
      <c r="L21" s="22">
        <f t="shared" si="21"/>
        <v>-2.2425076464318381E-2</v>
      </c>
      <c r="M21" s="22" t="str">
        <f t="shared" si="22"/>
        <v>--</v>
      </c>
      <c r="N21" s="22" t="str">
        <f t="shared" si="23"/>
        <v>--</v>
      </c>
      <c r="O21" s="23">
        <f t="shared" si="24"/>
        <v>-2.2425076464318381E-2</v>
      </c>
      <c r="S21" s="27" t="s">
        <v>92</v>
      </c>
      <c r="T21" s="19">
        <v>4.8386807411855575</v>
      </c>
      <c r="U21" s="19">
        <v>0</v>
      </c>
      <c r="V21" s="19">
        <v>0</v>
      </c>
      <c r="W21" s="19">
        <f t="shared" si="25"/>
        <v>4.8386807411855575</v>
      </c>
      <c r="Y21" s="51">
        <v>-0.10877783290565243</v>
      </c>
      <c r="Z21" s="51">
        <v>0</v>
      </c>
      <c r="AA21" s="51">
        <v>0</v>
      </c>
      <c r="AB21" s="21">
        <f t="shared" si="26"/>
        <v>-0.10877783290565243</v>
      </c>
      <c r="AD21" s="22">
        <f t="shared" si="27"/>
        <v>-2.2480886573020737E-2</v>
      </c>
      <c r="AE21" s="22" t="str">
        <f t="shared" si="27"/>
        <v>--</v>
      </c>
      <c r="AF21" s="22" t="str">
        <f t="shared" si="27"/>
        <v>--</v>
      </c>
      <c r="AG21" s="23">
        <f t="shared" si="27"/>
        <v>-2.2480886573020737E-2</v>
      </c>
      <c r="AI21">
        <v>52</v>
      </c>
      <c r="AJ21">
        <v>70</v>
      </c>
      <c r="AK21">
        <v>27</v>
      </c>
      <c r="AL21">
        <v>10</v>
      </c>
      <c r="AM21">
        <f t="shared" si="28"/>
        <v>6</v>
      </c>
      <c r="AN21">
        <f t="shared" si="29"/>
        <v>28</v>
      </c>
      <c r="AO21">
        <f t="shared" si="30"/>
        <v>50</v>
      </c>
      <c r="AR21" s="27" t="s">
        <v>92</v>
      </c>
      <c r="AS21" s="19">
        <v>1.6617042970661586</v>
      </c>
      <c r="AT21" s="19">
        <v>0</v>
      </c>
      <c r="AU21" s="19">
        <v>0</v>
      </c>
      <c r="AV21" s="19">
        <f t="shared" si="31"/>
        <v>1.6617042970661586</v>
      </c>
      <c r="AX21" s="51">
        <v>-3.6993798624653462E-2</v>
      </c>
      <c r="AY21" s="51">
        <v>0</v>
      </c>
      <c r="AZ21" s="51">
        <v>0</v>
      </c>
      <c r="BA21" s="21">
        <f t="shared" si="32"/>
        <v>-3.6993798624653462E-2</v>
      </c>
      <c r="BC21" s="22">
        <f t="shared" si="33"/>
        <v>-2.2262564217934738E-2</v>
      </c>
      <c r="BD21" s="22" t="str">
        <f t="shared" si="34"/>
        <v>--</v>
      </c>
      <c r="BE21" s="22" t="str">
        <f t="shared" si="35"/>
        <v>--</v>
      </c>
      <c r="BF21" s="23">
        <f t="shared" si="36"/>
        <v>-2.2262564217934738E-2</v>
      </c>
      <c r="BH21">
        <v>52</v>
      </c>
      <c r="BI21">
        <v>70</v>
      </c>
      <c r="BJ21">
        <v>27</v>
      </c>
      <c r="BK21">
        <v>10</v>
      </c>
      <c r="BL21">
        <f t="shared" si="37"/>
        <v>9</v>
      </c>
      <c r="BM21">
        <f t="shared" si="38"/>
        <v>31</v>
      </c>
      <c r="BN21">
        <f t="shared" si="39"/>
        <v>53</v>
      </c>
    </row>
    <row r="22" spans="1:82" ht="12.75" customHeight="1" x14ac:dyDescent="0.25">
      <c r="A22" s="27" t="s">
        <v>104</v>
      </c>
      <c r="B22" s="64">
        <f t="shared" si="17"/>
        <v>0.56920381547142762</v>
      </c>
      <c r="C22" s="64">
        <f t="shared" si="17"/>
        <v>0</v>
      </c>
      <c r="D22" s="64">
        <f t="shared" si="17"/>
        <v>0</v>
      </c>
      <c r="E22" s="19">
        <f t="shared" si="18"/>
        <v>0.56920381547142762</v>
      </c>
      <c r="G22" s="21">
        <f t="shared" si="19"/>
        <v>8.5396463606898176E-2</v>
      </c>
      <c r="H22" s="21">
        <f t="shared" si="19"/>
        <v>0</v>
      </c>
      <c r="I22" s="21">
        <f t="shared" si="19"/>
        <v>0</v>
      </c>
      <c r="J22" s="21">
        <f t="shared" si="20"/>
        <v>8.5396463606898176E-2</v>
      </c>
      <c r="L22" s="22">
        <f t="shared" si="21"/>
        <v>0.15002791844634927</v>
      </c>
      <c r="M22" s="22" t="str">
        <f t="shared" si="22"/>
        <v>--</v>
      </c>
      <c r="N22" s="22" t="str">
        <f t="shared" si="23"/>
        <v>--</v>
      </c>
      <c r="O22" s="23">
        <f t="shared" si="24"/>
        <v>0.15002791844634927</v>
      </c>
      <c r="S22" s="27" t="s">
        <v>104</v>
      </c>
      <c r="T22" s="19">
        <v>0.42388200168173473</v>
      </c>
      <c r="U22" s="19">
        <v>0</v>
      </c>
      <c r="V22" s="19">
        <v>0</v>
      </c>
      <c r="W22" s="19">
        <f t="shared" si="25"/>
        <v>0.42388200168173473</v>
      </c>
      <c r="Y22" s="51">
        <v>6.3594134379182571E-2</v>
      </c>
      <c r="Z22" s="51">
        <v>0</v>
      </c>
      <c r="AA22" s="51">
        <v>0</v>
      </c>
      <c r="AB22" s="21">
        <f t="shared" si="26"/>
        <v>6.3594134379182571E-2</v>
      </c>
      <c r="AD22" s="22">
        <f t="shared" si="27"/>
        <v>0.15002791844634925</v>
      </c>
      <c r="AE22" s="22" t="str">
        <f t="shared" si="27"/>
        <v>--</v>
      </c>
      <c r="AF22" s="22" t="str">
        <f t="shared" si="27"/>
        <v>--</v>
      </c>
      <c r="AG22" s="23">
        <f t="shared" si="27"/>
        <v>0.15002791844634925</v>
      </c>
      <c r="AI22">
        <v>55</v>
      </c>
      <c r="AJ22">
        <v>72</v>
      </c>
      <c r="AK22">
        <v>27</v>
      </c>
      <c r="AL22">
        <v>10</v>
      </c>
      <c r="AM22">
        <f t="shared" si="28"/>
        <v>6</v>
      </c>
      <c r="AN22">
        <f t="shared" si="29"/>
        <v>28</v>
      </c>
      <c r="AO22">
        <f t="shared" si="30"/>
        <v>50</v>
      </c>
      <c r="AR22" s="27" t="s">
        <v>104</v>
      </c>
      <c r="AS22" s="19">
        <v>0.14532181378969294</v>
      </c>
      <c r="AT22" s="19">
        <v>0</v>
      </c>
      <c r="AU22" s="19">
        <v>0</v>
      </c>
      <c r="AV22" s="19">
        <f t="shared" si="31"/>
        <v>0.14532181378969294</v>
      </c>
      <c r="AX22" s="51">
        <v>2.1802329227715612E-2</v>
      </c>
      <c r="AY22" s="51">
        <v>0</v>
      </c>
      <c r="AZ22" s="51">
        <v>0</v>
      </c>
      <c r="BA22" s="21">
        <f t="shared" si="32"/>
        <v>2.1802329227715612E-2</v>
      </c>
      <c r="BC22" s="22">
        <f t="shared" si="33"/>
        <v>0.1500279184463493</v>
      </c>
      <c r="BD22" s="22" t="str">
        <f t="shared" si="34"/>
        <v>--</v>
      </c>
      <c r="BE22" s="22" t="str">
        <f t="shared" si="35"/>
        <v>--</v>
      </c>
      <c r="BF22" s="23">
        <f t="shared" si="36"/>
        <v>0.1500279184463493</v>
      </c>
      <c r="BH22">
        <v>55</v>
      </c>
      <c r="BI22">
        <v>72</v>
      </c>
      <c r="BJ22">
        <v>27</v>
      </c>
      <c r="BK22">
        <v>10</v>
      </c>
      <c r="BL22">
        <f t="shared" si="37"/>
        <v>9</v>
      </c>
      <c r="BM22">
        <f t="shared" si="38"/>
        <v>31</v>
      </c>
      <c r="BN22">
        <f t="shared" si="39"/>
        <v>53</v>
      </c>
      <c r="BS22" s="21">
        <f t="shared" ref="BS22:BU23" si="40">SUM(BW22,CA22)</f>
        <v>8.5396463606898176E-2</v>
      </c>
      <c r="BT22" s="21">
        <f t="shared" si="40"/>
        <v>0</v>
      </c>
      <c r="BU22" s="21">
        <f t="shared" si="40"/>
        <v>0</v>
      </c>
      <c r="BW22" s="21">
        <v>6.3594134379182571E-2</v>
      </c>
      <c r="BX22" s="21">
        <v>0</v>
      </c>
      <c r="BY22" s="21">
        <v>0</v>
      </c>
      <c r="CA22" s="21">
        <v>2.1802329227715612E-2</v>
      </c>
      <c r="CB22" s="21">
        <v>0</v>
      </c>
      <c r="CC22" s="21">
        <v>0</v>
      </c>
      <c r="CD22" t="s">
        <v>178</v>
      </c>
    </row>
    <row r="23" spans="1:82" ht="12.75" customHeight="1" x14ac:dyDescent="0.25">
      <c r="A23" s="18" t="s">
        <v>17</v>
      </c>
      <c r="B23" s="19">
        <f>B19</f>
        <v>11.384076309428551</v>
      </c>
      <c r="C23" s="19">
        <f>C19</f>
        <v>0</v>
      </c>
      <c r="D23" s="19">
        <f>D19</f>
        <v>0</v>
      </c>
      <c r="E23" s="19">
        <f>E19</f>
        <v>11.384076309428551</v>
      </c>
      <c r="G23" s="21">
        <f>SUM(G17:G22)</f>
        <v>0.55972842038326776</v>
      </c>
      <c r="H23" s="21">
        <f>SUM(H17:H22)</f>
        <v>0</v>
      </c>
      <c r="I23" s="21">
        <f>SUM(I17:I22)</f>
        <v>0</v>
      </c>
      <c r="J23" s="21">
        <f>SUM(J17:J22)</f>
        <v>0.55972842038326776</v>
      </c>
      <c r="L23" s="22">
        <f t="shared" si="21"/>
        <v>4.9167662370612181E-2</v>
      </c>
      <c r="M23" s="22" t="str">
        <f t="shared" si="22"/>
        <v>--</v>
      </c>
      <c r="N23" s="22" t="str">
        <f t="shared" si="23"/>
        <v>--</v>
      </c>
      <c r="O23" s="23">
        <f t="shared" si="24"/>
        <v>4.9167662370612181E-2</v>
      </c>
      <c r="S23" s="18" t="s">
        <v>17</v>
      </c>
      <c r="T23" s="19">
        <f>T19</f>
        <v>8.4776400336346924</v>
      </c>
      <c r="U23" s="19">
        <f>U19</f>
        <v>0</v>
      </c>
      <c r="V23" s="19">
        <f>V19</f>
        <v>0</v>
      </c>
      <c r="W23" s="19">
        <f>W19</f>
        <v>8.4776400336346924</v>
      </c>
      <c r="Y23" s="21">
        <f>SUM(Y17:Y22)</f>
        <v>0.40252510759777471</v>
      </c>
      <c r="Z23" s="21">
        <f>SUM(Z17:Z22)</f>
        <v>0</v>
      </c>
      <c r="AA23" s="21">
        <f>SUM(AA17:AA22)</f>
        <v>0</v>
      </c>
      <c r="AB23" s="21">
        <f>SUM(AB17:AB22)</f>
        <v>0.40252510759777471</v>
      </c>
      <c r="AD23" s="22">
        <f t="shared" si="27"/>
        <v>4.7480797250269262E-2</v>
      </c>
      <c r="AE23" s="22" t="str">
        <f t="shared" si="27"/>
        <v>--</v>
      </c>
      <c r="AF23" s="22" t="str">
        <f t="shared" si="27"/>
        <v>--</v>
      </c>
      <c r="AG23" s="23">
        <f t="shared" si="27"/>
        <v>4.7480797250269262E-2</v>
      </c>
      <c r="AR23" s="18" t="s">
        <v>17</v>
      </c>
      <c r="AS23" s="19">
        <f>AS19</f>
        <v>2.9064362757938591</v>
      </c>
      <c r="AT23" s="19">
        <f>AT19</f>
        <v>0</v>
      </c>
      <c r="AU23" s="19">
        <f>AU19</f>
        <v>0</v>
      </c>
      <c r="AV23" s="19">
        <f>AV19</f>
        <v>2.9064362757938591</v>
      </c>
      <c r="AX23" s="21">
        <f>SUM(AX17:AX22)</f>
        <v>0.15720331278549313</v>
      </c>
      <c r="AY23" s="21">
        <f>SUM(AY17:AY22)</f>
        <v>0</v>
      </c>
      <c r="AZ23" s="21">
        <f>SUM(AZ17:AZ22)</f>
        <v>0</v>
      </c>
      <c r="BA23" s="21">
        <f>SUM(BA17:BA22)</f>
        <v>0.15720331278549313</v>
      </c>
      <c r="BC23" s="22">
        <f t="shared" si="33"/>
        <v>5.4087995699322489E-2</v>
      </c>
      <c r="BD23" s="22" t="str">
        <f t="shared" si="34"/>
        <v>--</v>
      </c>
      <c r="BE23" s="22" t="str">
        <f t="shared" si="35"/>
        <v>--</v>
      </c>
      <c r="BF23" s="23">
        <f t="shared" si="36"/>
        <v>5.4087995699322489E-2</v>
      </c>
      <c r="BS23" s="21">
        <f t="shared" si="40"/>
        <v>0</v>
      </c>
      <c r="BT23" s="21">
        <f t="shared" si="40"/>
        <v>0</v>
      </c>
      <c r="BU23" s="21">
        <f t="shared" si="40"/>
        <v>0</v>
      </c>
      <c r="BW23" s="21">
        <v>0</v>
      </c>
      <c r="BX23" s="21">
        <v>0</v>
      </c>
      <c r="BY23" s="21">
        <v>0</v>
      </c>
      <c r="CA23" s="21">
        <v>0</v>
      </c>
      <c r="CB23" s="21">
        <v>0</v>
      </c>
      <c r="CC23" s="21">
        <v>0</v>
      </c>
      <c r="CD23" s="46" t="s">
        <v>179</v>
      </c>
    </row>
    <row r="24" spans="1:82" ht="5.15" customHeight="1" x14ac:dyDescent="0.25">
      <c r="A24" s="18"/>
      <c r="B24" s="19"/>
      <c r="C24" s="19"/>
      <c r="D24" s="19"/>
      <c r="O24" s="17"/>
      <c r="S24" s="18"/>
      <c r="T24" s="19"/>
      <c r="U24" s="19"/>
      <c r="V24" s="19"/>
      <c r="AG24" s="17"/>
      <c r="AR24" s="18"/>
      <c r="AS24" s="19"/>
      <c r="AT24" s="19"/>
      <c r="AU24" s="19"/>
      <c r="BF24" s="17"/>
    </row>
    <row r="25" spans="1:82" ht="12.75" customHeight="1" x14ac:dyDescent="0.3">
      <c r="A25" s="16" t="s">
        <v>28</v>
      </c>
      <c r="B25" s="19"/>
      <c r="C25" s="19"/>
      <c r="D25" s="19"/>
      <c r="O25" s="17"/>
      <c r="S25" s="16" t="s">
        <v>28</v>
      </c>
      <c r="T25" s="19"/>
      <c r="U25" s="19"/>
      <c r="V25" s="19"/>
      <c r="AG25" s="17"/>
      <c r="AR25" s="16" t="s">
        <v>28</v>
      </c>
      <c r="AS25" s="19"/>
      <c r="AT25" s="19"/>
      <c r="AU25" s="19"/>
      <c r="BF25" s="17"/>
    </row>
    <row r="26" spans="1:82" ht="12.75" customHeight="1" x14ac:dyDescent="0.25">
      <c r="A26" s="27" t="s">
        <v>29</v>
      </c>
      <c r="B26" s="54">
        <f>B14+B23</f>
        <v>18.43989186348745</v>
      </c>
      <c r="C26" s="54">
        <f>C14+C23</f>
        <v>0</v>
      </c>
      <c r="D26" s="54">
        <f>D14+D23</f>
        <v>0</v>
      </c>
      <c r="E26" s="19">
        <f>SUM(B26:D26)</f>
        <v>18.43989186348745</v>
      </c>
      <c r="G26" s="21">
        <f t="shared" ref="G26:I27" si="41">SUM(Y26,AX26)</f>
        <v>8.1941630163736079</v>
      </c>
      <c r="H26" s="21">
        <f t="shared" si="41"/>
        <v>0</v>
      </c>
      <c r="I26" s="21">
        <f t="shared" si="41"/>
        <v>0</v>
      </c>
      <c r="J26" s="21">
        <f>SUM(G26:I26)</f>
        <v>8.1941630163736079</v>
      </c>
      <c r="L26" s="22">
        <f t="shared" ref="L26:O28" si="42">IF(B26&lt;&gt;0,G26/B26,"--")</f>
        <v>0.44437153303478671</v>
      </c>
      <c r="M26" s="22" t="str">
        <f t="shared" si="42"/>
        <v>--</v>
      </c>
      <c r="N26" s="22" t="str">
        <f t="shared" si="42"/>
        <v>--</v>
      </c>
      <c r="O26" s="23">
        <f t="shared" si="42"/>
        <v>0.44437153303478671</v>
      </c>
      <c r="S26" s="27" t="s">
        <v>29</v>
      </c>
      <c r="T26" s="54">
        <f>T14+T23</f>
        <v>14.753144700652422</v>
      </c>
      <c r="U26" s="54">
        <f>U14+U23</f>
        <v>0</v>
      </c>
      <c r="V26" s="54">
        <f>V14+V23</f>
        <v>0</v>
      </c>
      <c r="W26" s="19">
        <f>SUM(T26:V26)</f>
        <v>14.753144700652422</v>
      </c>
      <c r="Y26" s="51">
        <v>6.5558775277129566</v>
      </c>
      <c r="Z26" s="51">
        <v>0</v>
      </c>
      <c r="AA26" s="51">
        <v>0</v>
      </c>
      <c r="AB26" s="21">
        <f>SUM(Y26:AA26)</f>
        <v>6.5558775277129566</v>
      </c>
      <c r="AD26" s="22">
        <f t="shared" ref="AD26:AG28" si="43">IF(T26&lt;&gt;0,Y26/T26,"--")</f>
        <v>0.44437153303478671</v>
      </c>
      <c r="AE26" s="22" t="str">
        <f t="shared" si="43"/>
        <v>--</v>
      </c>
      <c r="AF26" s="22" t="str">
        <f t="shared" si="43"/>
        <v>--</v>
      </c>
      <c r="AG26" s="23">
        <f t="shared" si="43"/>
        <v>0.44437153303478671</v>
      </c>
      <c r="AI26">
        <v>75</v>
      </c>
      <c r="AM26">
        <f>$AM$8</f>
        <v>6</v>
      </c>
      <c r="AN26">
        <f>$AN$8</f>
        <v>28</v>
      </c>
      <c r="AO26">
        <f>$AO$8</f>
        <v>50</v>
      </c>
      <c r="AR26" s="27" t="s">
        <v>29</v>
      </c>
      <c r="AS26" s="54">
        <f>AS14+AS23</f>
        <v>3.6867471628350286</v>
      </c>
      <c r="AT26" s="54">
        <f>AT14+AT23</f>
        <v>0</v>
      </c>
      <c r="AU26" s="54">
        <f>AU14+AU23</f>
        <v>0</v>
      </c>
      <c r="AV26" s="19">
        <f>SUM(AS26:AU26)</f>
        <v>3.6867471628350286</v>
      </c>
      <c r="AX26" s="51">
        <v>1.6382854886606519</v>
      </c>
      <c r="AY26" s="51">
        <v>0</v>
      </c>
      <c r="AZ26" s="51">
        <v>0</v>
      </c>
      <c r="BA26" s="21">
        <f>SUM(AX26:AZ26)</f>
        <v>1.6382854886606519</v>
      </c>
      <c r="BC26" s="22">
        <f t="shared" ref="BC26:BF28" si="44">IF(AS26&lt;&gt;0,AX26/AS26,"--")</f>
        <v>0.44437153303478666</v>
      </c>
      <c r="BD26" s="22" t="str">
        <f t="shared" si="44"/>
        <v>--</v>
      </c>
      <c r="BE26" s="22" t="str">
        <f t="shared" si="44"/>
        <v>--</v>
      </c>
      <c r="BF26" s="23">
        <f t="shared" si="44"/>
        <v>0.44437153303478666</v>
      </c>
      <c r="BH26">
        <v>75</v>
      </c>
      <c r="BL26">
        <f>$BL$8</f>
        <v>9</v>
      </c>
      <c r="BM26">
        <f>$BM$8</f>
        <v>31</v>
      </c>
      <c r="BN26">
        <f>$BN$8</f>
        <v>53</v>
      </c>
    </row>
    <row r="27" spans="1:82" ht="12.75" customHeight="1" x14ac:dyDescent="0.25">
      <c r="A27" s="27" t="s">
        <v>30</v>
      </c>
      <c r="B27" s="64">
        <f>SUM(T27,AS27)</f>
        <v>12.232807100738592</v>
      </c>
      <c r="C27" s="64">
        <f>SUM(U27,AT27)</f>
        <v>0</v>
      </c>
      <c r="D27" s="64">
        <f>SUM(V27,AU27)</f>
        <v>0</v>
      </c>
      <c r="E27" s="19">
        <f>SUM(B27:D27)</f>
        <v>12.232807100738592</v>
      </c>
      <c r="G27" s="21">
        <f t="shared" si="41"/>
        <v>49.460185399550063</v>
      </c>
      <c r="H27" s="21">
        <f t="shared" si="41"/>
        <v>0</v>
      </c>
      <c r="I27" s="21">
        <f t="shared" si="41"/>
        <v>0</v>
      </c>
      <c r="J27" s="21">
        <f>SUM(G27:I27)</f>
        <v>49.460185399550063</v>
      </c>
      <c r="L27" s="22">
        <f t="shared" si="42"/>
        <v>4.0432408516082754</v>
      </c>
      <c r="M27" s="22" t="str">
        <f t="shared" si="42"/>
        <v>--</v>
      </c>
      <c r="N27" s="22" t="str">
        <f t="shared" si="42"/>
        <v>--</v>
      </c>
      <c r="O27" s="23">
        <f t="shared" si="42"/>
        <v>4.0432408516082754</v>
      </c>
      <c r="S27" s="27" t="s">
        <v>30</v>
      </c>
      <c r="T27" s="19">
        <v>10.093696982423578</v>
      </c>
      <c r="U27" s="19">
        <v>0</v>
      </c>
      <c r="V27" s="19">
        <v>0</v>
      </c>
      <c r="W27" s="19">
        <f>SUM(T27:V27)</f>
        <v>10.093696982423578</v>
      </c>
      <c r="Y27" s="51">
        <v>40.81124798309019</v>
      </c>
      <c r="Z27" s="51">
        <v>0</v>
      </c>
      <c r="AA27" s="51">
        <v>0</v>
      </c>
      <c r="AB27" s="21">
        <f>SUM(Y27:AA27)</f>
        <v>40.81124798309019</v>
      </c>
      <c r="AD27" s="22">
        <f t="shared" si="43"/>
        <v>4.0432408516082754</v>
      </c>
      <c r="AE27" s="22" t="str">
        <f t="shared" si="43"/>
        <v>--</v>
      </c>
      <c r="AF27" s="22" t="str">
        <f t="shared" si="43"/>
        <v>--</v>
      </c>
      <c r="AG27" s="23">
        <f t="shared" si="43"/>
        <v>4.0432408516082754</v>
      </c>
      <c r="AI27">
        <v>76</v>
      </c>
      <c r="AM27">
        <f>$AM$8</f>
        <v>6</v>
      </c>
      <c r="AN27">
        <f>$AN$8</f>
        <v>28</v>
      </c>
      <c r="AO27">
        <f>$AO$8</f>
        <v>50</v>
      </c>
      <c r="AR27" s="27" t="s">
        <v>30</v>
      </c>
      <c r="AS27" s="19">
        <v>2.1391101183150139</v>
      </c>
      <c r="AT27" s="19">
        <v>0</v>
      </c>
      <c r="AU27" s="19">
        <v>0</v>
      </c>
      <c r="AV27" s="19">
        <f>SUM(AS27:AU27)</f>
        <v>2.1391101183150139</v>
      </c>
      <c r="AX27" s="51">
        <v>8.6489374164598747</v>
      </c>
      <c r="AY27" s="51">
        <v>0</v>
      </c>
      <c r="AZ27" s="51">
        <v>0</v>
      </c>
      <c r="BA27" s="21">
        <f>SUM(AX27:AZ27)</f>
        <v>8.6489374164598747</v>
      </c>
      <c r="BC27" s="22">
        <f t="shared" si="44"/>
        <v>4.0432408516082754</v>
      </c>
      <c r="BD27" s="22" t="str">
        <f t="shared" si="44"/>
        <v>--</v>
      </c>
      <c r="BE27" s="22" t="str">
        <f t="shared" si="44"/>
        <v>--</v>
      </c>
      <c r="BF27" s="23">
        <f t="shared" si="44"/>
        <v>4.0432408516082754</v>
      </c>
      <c r="BH27">
        <v>76</v>
      </c>
      <c r="BL27">
        <f>$BL$8</f>
        <v>9</v>
      </c>
      <c r="BM27">
        <f>$BM$8</f>
        <v>31</v>
      </c>
      <c r="BN27">
        <f>$BN$8</f>
        <v>53</v>
      </c>
    </row>
    <row r="28" spans="1:82" ht="12.75" customHeight="1" x14ac:dyDescent="0.25">
      <c r="A28" s="18" t="s">
        <v>17</v>
      </c>
      <c r="B28" s="19">
        <f>B26</f>
        <v>18.43989186348745</v>
      </c>
      <c r="C28" s="19">
        <f>C26</f>
        <v>0</v>
      </c>
      <c r="D28" s="19">
        <f>D26</f>
        <v>0</v>
      </c>
      <c r="E28" s="19">
        <f>E26</f>
        <v>18.43989186348745</v>
      </c>
      <c r="G28" s="21">
        <f>SUM(G26:G27)</f>
        <v>57.654348415923671</v>
      </c>
      <c r="H28" s="21">
        <f>SUM(H26:H27)</f>
        <v>0</v>
      </c>
      <c r="I28" s="21">
        <f>SUM(I26:I27)</f>
        <v>0</v>
      </c>
      <c r="J28" s="21">
        <f>SUM(J26:J27)</f>
        <v>57.654348415923671</v>
      </c>
      <c r="L28" s="22">
        <f t="shared" si="42"/>
        <v>3.1266098978641068</v>
      </c>
      <c r="M28" s="22" t="str">
        <f t="shared" si="42"/>
        <v>--</v>
      </c>
      <c r="N28" s="22" t="str">
        <f t="shared" si="42"/>
        <v>--</v>
      </c>
      <c r="O28" s="23">
        <f t="shared" si="42"/>
        <v>3.1266098978641068</v>
      </c>
      <c r="S28" s="18" t="s">
        <v>17</v>
      </c>
      <c r="T28" s="19">
        <f>T26</f>
        <v>14.753144700652422</v>
      </c>
      <c r="U28" s="19">
        <f>U26</f>
        <v>0</v>
      </c>
      <c r="V28" s="19">
        <f>V26</f>
        <v>0</v>
      </c>
      <c r="W28" s="19">
        <f>W26</f>
        <v>14.753144700652422</v>
      </c>
      <c r="Y28" s="21">
        <f>SUM(Y26:Y27)</f>
        <v>47.367125510803149</v>
      </c>
      <c r="Z28" s="21">
        <f>SUM(Z26:Z27)</f>
        <v>0</v>
      </c>
      <c r="AA28" s="21">
        <f>SUM(AA26:AA27)</f>
        <v>0</v>
      </c>
      <c r="AB28" s="21">
        <f>SUM(AB26:AB27)</f>
        <v>47.367125510803149</v>
      </c>
      <c r="AD28" s="22">
        <f t="shared" si="43"/>
        <v>3.2106460332290006</v>
      </c>
      <c r="AE28" s="22" t="str">
        <f t="shared" si="43"/>
        <v>--</v>
      </c>
      <c r="AF28" s="22" t="str">
        <f t="shared" si="43"/>
        <v>--</v>
      </c>
      <c r="AG28" s="23">
        <f t="shared" si="43"/>
        <v>3.2106460332290006</v>
      </c>
      <c r="AR28" s="18" t="s">
        <v>17</v>
      </c>
      <c r="AS28" s="19">
        <f>AS26</f>
        <v>3.6867471628350286</v>
      </c>
      <c r="AT28" s="19">
        <f>AT26</f>
        <v>0</v>
      </c>
      <c r="AU28" s="19">
        <f>AU26</f>
        <v>0</v>
      </c>
      <c r="AV28" s="19">
        <f>AV26</f>
        <v>3.6867471628350286</v>
      </c>
      <c r="AX28" s="21">
        <f>SUM(AX26:AX27)</f>
        <v>10.287222905120526</v>
      </c>
      <c r="AY28" s="21">
        <f>SUM(AY26:AY27)</f>
        <v>0</v>
      </c>
      <c r="AZ28" s="21">
        <f>SUM(AZ26:AZ27)</f>
        <v>0</v>
      </c>
      <c r="BA28" s="21">
        <f>SUM(BA26:BA27)</f>
        <v>10.287222905120526</v>
      </c>
      <c r="BC28" s="22">
        <f t="shared" si="44"/>
        <v>2.7903250347143076</v>
      </c>
      <c r="BD28" s="22" t="str">
        <f t="shared" si="44"/>
        <v>--</v>
      </c>
      <c r="BE28" s="22" t="str">
        <f t="shared" si="44"/>
        <v>--</v>
      </c>
      <c r="BF28" s="23">
        <f t="shared" si="44"/>
        <v>2.7903250347143076</v>
      </c>
    </row>
    <row r="29" spans="1:82" ht="5.15" customHeight="1" x14ac:dyDescent="0.25">
      <c r="A29" s="18"/>
      <c r="B29" s="19"/>
      <c r="C29" s="19"/>
      <c r="D29" s="19"/>
      <c r="O29" s="17"/>
      <c r="S29" s="18"/>
      <c r="T29" s="19"/>
      <c r="U29" s="19"/>
      <c r="V29" s="19"/>
      <c r="AG29" s="17"/>
      <c r="AR29" s="18"/>
      <c r="AS29" s="19"/>
      <c r="AT29" s="19"/>
      <c r="AU29" s="19"/>
      <c r="BF29" s="17"/>
    </row>
    <row r="30" spans="1:82" ht="12.75" customHeight="1" x14ac:dyDescent="0.25">
      <c r="A30" s="18" t="s">
        <v>31</v>
      </c>
      <c r="B30" s="19">
        <f>B28</f>
        <v>18.43989186348745</v>
      </c>
      <c r="C30" s="19">
        <f>C28</f>
        <v>0</v>
      </c>
      <c r="D30" s="19">
        <f>D28</f>
        <v>0</v>
      </c>
      <c r="E30" s="19">
        <f>E28</f>
        <v>18.43989186348745</v>
      </c>
      <c r="G30" s="21">
        <f>SUM(G14,G23,G28)</f>
        <v>59.236801310554469</v>
      </c>
      <c r="H30" s="21">
        <f>SUM(H14,H23,H28)</f>
        <v>0</v>
      </c>
      <c r="I30" s="21">
        <f>SUM(I14,I23,I28)</f>
        <v>0</v>
      </c>
      <c r="J30" s="21">
        <f>SUM(J14,J23,J28)</f>
        <v>59.236801310554469</v>
      </c>
      <c r="L30" s="22">
        <f>IF(B30&lt;&gt;0,G30/B30,"--")</f>
        <v>3.2124267186104469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3.2124267186104469</v>
      </c>
      <c r="S30" s="18" t="s">
        <v>31</v>
      </c>
      <c r="T30" s="19">
        <f>T28</f>
        <v>14.753144700652422</v>
      </c>
      <c r="U30" s="19">
        <f>U28</f>
        <v>0</v>
      </c>
      <c r="V30" s="19">
        <f>V28</f>
        <v>0</v>
      </c>
      <c r="W30" s="19">
        <f>W28</f>
        <v>14.753144700652422</v>
      </c>
      <c r="Y30" s="21">
        <f>SUM(Y14,Y23,Y28)</f>
        <v>48.67823354194411</v>
      </c>
      <c r="Z30" s="21">
        <f>SUM(Z14,Z23,Z28)</f>
        <v>0</v>
      </c>
      <c r="AA30" s="21">
        <f>SUM(AA14,AA23,AA28)</f>
        <v>0</v>
      </c>
      <c r="AB30" s="21">
        <f>SUM(AB14,AB23,AB28)</f>
        <v>48.67823354194411</v>
      </c>
      <c r="AD30" s="22">
        <f>IF(T30&lt;&gt;0,Y30/T30,"--")</f>
        <v>3.2995157662753374</v>
      </c>
      <c r="AE30" s="22" t="str">
        <f>IF(U30&lt;&gt;0,Z30/U30,"--")</f>
        <v>--</v>
      </c>
      <c r="AF30" s="22" t="str">
        <f>IF(V30&lt;&gt;0,AA30/V30,"--")</f>
        <v>--</v>
      </c>
      <c r="AG30" s="23">
        <f>IF(W30&lt;&gt;0,AB30/W30,"--")</f>
        <v>3.2995157662753374</v>
      </c>
      <c r="AR30" s="18" t="s">
        <v>31</v>
      </c>
      <c r="AS30" s="19">
        <f>AS28</f>
        <v>3.6867471628350286</v>
      </c>
      <c r="AT30" s="19">
        <f>AT28</f>
        <v>0</v>
      </c>
      <c r="AU30" s="19">
        <f>AU28</f>
        <v>0</v>
      </c>
      <c r="AV30" s="19">
        <f>AV28</f>
        <v>3.6867471628350286</v>
      </c>
      <c r="AX30" s="21">
        <f>SUM(AX14,AX23,AX28)</f>
        <v>10.558567768610363</v>
      </c>
      <c r="AY30" s="21">
        <f>SUM(AY14,AY23,AY28)</f>
        <v>0</v>
      </c>
      <c r="AZ30" s="21">
        <f>SUM(AZ14,AZ23,AZ28)</f>
        <v>0</v>
      </c>
      <c r="BA30" s="21">
        <f>SUM(BA14,BA23,BA28)</f>
        <v>10.558567768610363</v>
      </c>
      <c r="BC30" s="22">
        <f>IF(AS30&lt;&gt;0,AX30/AS30,"--")</f>
        <v>2.8639251085748589</v>
      </c>
      <c r="BD30" s="22" t="str">
        <f>IF(AT30&lt;&gt;0,AY30/AT30,"--")</f>
        <v>--</v>
      </c>
      <c r="BE30" s="22" t="str">
        <f>IF(AU30&lt;&gt;0,AZ30/AU30,"--")</f>
        <v>--</v>
      </c>
      <c r="BF30" s="23">
        <f>IF(AV30&lt;&gt;0,BA30/AV30,"--")</f>
        <v>2.8639251085748589</v>
      </c>
    </row>
    <row r="31" spans="1:82" ht="5.15" customHeight="1" x14ac:dyDescent="0.25">
      <c r="A31" s="18"/>
      <c r="B31" s="19"/>
      <c r="C31" s="19"/>
      <c r="D31" s="19"/>
      <c r="O31" s="17"/>
      <c r="S31" s="18"/>
      <c r="T31" s="19"/>
      <c r="U31" s="19"/>
      <c r="V31" s="19"/>
      <c r="AG31" s="17"/>
      <c r="AR31" s="18"/>
      <c r="AS31" s="19"/>
      <c r="AT31" s="19"/>
      <c r="AU31" s="19"/>
      <c r="BF31" s="17"/>
    </row>
    <row r="32" spans="1:82" ht="12.75" customHeight="1" x14ac:dyDescent="0.3">
      <c r="A32" s="78" t="s">
        <v>32</v>
      </c>
      <c r="B32" s="19"/>
      <c r="C32" s="19"/>
      <c r="D32" s="19"/>
      <c r="O32" s="17"/>
      <c r="S32" s="78" t="s">
        <v>32</v>
      </c>
      <c r="T32" s="19"/>
      <c r="U32" s="19"/>
      <c r="V32" s="19"/>
      <c r="AG32" s="17"/>
      <c r="AR32" s="78" t="s">
        <v>32</v>
      </c>
      <c r="AS32" s="19"/>
      <c r="AT32" s="19"/>
      <c r="AU32" s="19"/>
      <c r="BF32" s="17"/>
    </row>
    <row r="33" spans="1:66" ht="12.75" customHeight="1" x14ac:dyDescent="0.3">
      <c r="A33" s="16" t="s">
        <v>106</v>
      </c>
      <c r="B33" s="19"/>
      <c r="C33" s="19"/>
      <c r="D33" s="19"/>
      <c r="O33" s="17"/>
      <c r="S33" s="16" t="s">
        <v>106</v>
      </c>
      <c r="T33" s="19"/>
      <c r="U33" s="19"/>
      <c r="V33" s="19"/>
      <c r="AG33" s="17"/>
      <c r="AR33" s="16" t="s">
        <v>106</v>
      </c>
      <c r="AS33" s="19"/>
      <c r="AT33" s="19"/>
      <c r="AU33" s="19"/>
      <c r="BF33" s="17"/>
    </row>
    <row r="34" spans="1:66" ht="12.75" customHeight="1" x14ac:dyDescent="0.25">
      <c r="A34" s="18" t="s">
        <v>13</v>
      </c>
      <c r="B34" s="64">
        <f t="shared" ref="B34:D36" si="45">SUM(T34,AS34)</f>
        <v>10.115643946508792</v>
      </c>
      <c r="C34" s="64">
        <f t="shared" si="45"/>
        <v>1.8741498669629726</v>
      </c>
      <c r="D34" s="64">
        <f t="shared" si="45"/>
        <v>24.846368082992452</v>
      </c>
      <c r="E34" s="19">
        <f>SUM(B34:D34)</f>
        <v>36.836161896464219</v>
      </c>
      <c r="G34" s="21">
        <f t="shared" ref="G34:I36" si="46">SUM(Y34,AX34)</f>
        <v>0.76790660336253758</v>
      </c>
      <c r="H34" s="21">
        <f t="shared" si="46"/>
        <v>0.26834180224325843</v>
      </c>
      <c r="I34" s="21">
        <f t="shared" si="46"/>
        <v>4.4350450767628837</v>
      </c>
      <c r="J34" s="21">
        <f>SUM(G34:I34)</f>
        <v>5.4712934823686794</v>
      </c>
      <c r="L34" s="22">
        <f t="shared" ref="L34:O37" si="47">IF(B34&lt;&gt;0,G34/B34,"--")</f>
        <v>7.591277504657179E-2</v>
      </c>
      <c r="M34" s="22">
        <f t="shared" si="47"/>
        <v>0.14318054653660206</v>
      </c>
      <c r="N34" s="22">
        <f t="shared" si="47"/>
        <v>0.17849872713584686</v>
      </c>
      <c r="O34" s="23">
        <f t="shared" si="47"/>
        <v>0.14853049831160209</v>
      </c>
      <c r="S34" s="18" t="s">
        <v>13</v>
      </c>
      <c r="T34" s="19">
        <v>0</v>
      </c>
      <c r="U34" s="19">
        <v>0.47777940474594527</v>
      </c>
      <c r="V34" s="19">
        <v>24.846368082992452</v>
      </c>
      <c r="W34" s="19">
        <f>SUM(T34:V34)</f>
        <v>25.324147487738397</v>
      </c>
      <c r="Y34" s="51">
        <v>0</v>
      </c>
      <c r="Z34" s="51">
        <v>8.2790987888455805E-2</v>
      </c>
      <c r="AA34" s="51">
        <v>4.4350450767628837</v>
      </c>
      <c r="AB34" s="21">
        <f>SUM(Y34:AA34)</f>
        <v>4.5178360646513394</v>
      </c>
      <c r="AD34" s="22" t="str">
        <f t="shared" ref="AD34:AG37" si="48">IF(T34&lt;&gt;0,Y34/T34,"--")</f>
        <v>--</v>
      </c>
      <c r="AE34" s="22">
        <f t="shared" si="48"/>
        <v>0.17328287294526465</v>
      </c>
      <c r="AF34" s="22">
        <f t="shared" si="48"/>
        <v>0.17849872713584686</v>
      </c>
      <c r="AG34" s="23">
        <f t="shared" si="48"/>
        <v>0.17840032193931951</v>
      </c>
      <c r="AI34">
        <v>0</v>
      </c>
      <c r="AM34">
        <f>$AM$8</f>
        <v>6</v>
      </c>
      <c r="AN34">
        <f>$AN$8</f>
        <v>28</v>
      </c>
      <c r="AO34">
        <f>$AO$8</f>
        <v>50</v>
      </c>
      <c r="AR34" s="18" t="s">
        <v>13</v>
      </c>
      <c r="AS34" s="19">
        <v>10.115643946508792</v>
      </c>
      <c r="AT34" s="19">
        <v>1.3963704622170272</v>
      </c>
      <c r="AU34" s="19">
        <v>0</v>
      </c>
      <c r="AV34" s="19">
        <f>SUM(AS34:AU34)</f>
        <v>11.512014408725818</v>
      </c>
      <c r="AX34" s="51">
        <v>0.76790660336253758</v>
      </c>
      <c r="AY34" s="51">
        <v>0.18555081435480264</v>
      </c>
      <c r="AZ34" s="51">
        <v>0</v>
      </c>
      <c r="BA34" s="21">
        <f>SUM(AX34:AZ34)</f>
        <v>0.95345741771734027</v>
      </c>
      <c r="BC34" s="22">
        <f t="shared" ref="BC34:BF37" si="49">IF(AS34&lt;&gt;0,AX34/AS34,"--")</f>
        <v>7.591277504657179E-2</v>
      </c>
      <c r="BD34" s="22">
        <f t="shared" si="49"/>
        <v>0.13288079300975925</v>
      </c>
      <c r="BE34" s="22" t="str">
        <f t="shared" si="49"/>
        <v>--</v>
      </c>
      <c r="BF34" s="23">
        <f t="shared" si="49"/>
        <v>8.2822813094695524E-2</v>
      </c>
      <c r="BH34">
        <v>0</v>
      </c>
      <c r="BL34">
        <f>$BL$8</f>
        <v>9</v>
      </c>
      <c r="BM34">
        <f>$BM$8</f>
        <v>31</v>
      </c>
      <c r="BN34">
        <f>$BN$8</f>
        <v>53</v>
      </c>
    </row>
    <row r="35" spans="1:66" ht="12.75" customHeight="1" x14ac:dyDescent="0.25">
      <c r="A35" s="27" t="s">
        <v>111</v>
      </c>
      <c r="B35" s="64">
        <f t="shared" si="45"/>
        <v>10.115643946508792</v>
      </c>
      <c r="C35" s="64">
        <f t="shared" si="45"/>
        <v>1.8741498669629728</v>
      </c>
      <c r="D35" s="64">
        <f t="shared" si="45"/>
        <v>24.846368082992463</v>
      </c>
      <c r="E35" s="19">
        <f>SUM(B35:D35)</f>
        <v>36.836161896464226</v>
      </c>
      <c r="G35" s="21">
        <f t="shared" si="46"/>
        <v>1.5176290050391281</v>
      </c>
      <c r="H35" s="21">
        <f t="shared" si="46"/>
        <v>0.93033800436880565</v>
      </c>
      <c r="I35" s="21">
        <f t="shared" si="46"/>
        <v>25.170872693937632</v>
      </c>
      <c r="J35" s="21">
        <f>SUM(G35:I35)</f>
        <v>27.618839703345564</v>
      </c>
      <c r="L35" s="22">
        <f t="shared" si="47"/>
        <v>0.1500279184463493</v>
      </c>
      <c r="M35" s="22">
        <f t="shared" si="47"/>
        <v>0.49640534130624364</v>
      </c>
      <c r="N35" s="22">
        <f t="shared" si="47"/>
        <v>1.0130604444827207</v>
      </c>
      <c r="O35" s="23">
        <f t="shared" si="47"/>
        <v>0.74977517421532991</v>
      </c>
      <c r="S35" s="27" t="s">
        <v>111</v>
      </c>
      <c r="T35" s="19">
        <v>0</v>
      </c>
      <c r="U35" s="19">
        <v>0.47777940474594532</v>
      </c>
      <c r="V35" s="19">
        <v>24.846368082992463</v>
      </c>
      <c r="W35" s="19">
        <f>SUM(T35:V35)</f>
        <v>25.324147487738408</v>
      </c>
      <c r="Y35" s="51">
        <v>0</v>
      </c>
      <c r="Z35" s="51">
        <v>0.23717224848200497</v>
      </c>
      <c r="AA35" s="51">
        <v>25.170872693937632</v>
      </c>
      <c r="AB35" s="21">
        <f>SUM(Y35:AA35)</f>
        <v>25.408044942419636</v>
      </c>
      <c r="AD35" s="22" t="str">
        <f t="shared" si="48"/>
        <v>--</v>
      </c>
      <c r="AE35" s="22">
        <f t="shared" si="48"/>
        <v>0.49640534130624375</v>
      </c>
      <c r="AF35" s="22">
        <f t="shared" si="48"/>
        <v>1.0130604444827207</v>
      </c>
      <c r="AG35" s="23">
        <f t="shared" si="48"/>
        <v>1.0033129429024945</v>
      </c>
      <c r="AI35">
        <v>3</v>
      </c>
      <c r="AM35">
        <f>$AM$8</f>
        <v>6</v>
      </c>
      <c r="AN35">
        <f>$AN$8</f>
        <v>28</v>
      </c>
      <c r="AO35">
        <f>$AO$8</f>
        <v>50</v>
      </c>
      <c r="AR35" s="27" t="s">
        <v>111</v>
      </c>
      <c r="AS35" s="19">
        <v>10.115643946508792</v>
      </c>
      <c r="AT35" s="19">
        <v>1.3963704622170274</v>
      </c>
      <c r="AU35" s="19">
        <v>0</v>
      </c>
      <c r="AV35" s="19">
        <f>SUM(AS35:AU35)</f>
        <v>11.512014408725818</v>
      </c>
      <c r="AX35" s="51">
        <v>1.5176290050391281</v>
      </c>
      <c r="AY35" s="51">
        <v>0.69316575588680074</v>
      </c>
      <c r="AZ35" s="51">
        <v>0</v>
      </c>
      <c r="BA35" s="21">
        <f>SUM(AX35:AZ35)</f>
        <v>2.2107947609259289</v>
      </c>
      <c r="BC35" s="22">
        <f t="shared" si="49"/>
        <v>0.1500279184463493</v>
      </c>
      <c r="BD35" s="22">
        <f t="shared" si="49"/>
        <v>0.4964053413062437</v>
      </c>
      <c r="BE35" s="22" t="str">
        <f t="shared" si="49"/>
        <v>--</v>
      </c>
      <c r="BF35" s="23">
        <f t="shared" si="49"/>
        <v>0.19204239001387993</v>
      </c>
      <c r="BH35">
        <v>3</v>
      </c>
      <c r="BL35">
        <f>$BL$8</f>
        <v>9</v>
      </c>
      <c r="BM35">
        <f>$BM$8</f>
        <v>31</v>
      </c>
      <c r="BN35">
        <f>$BN$8</f>
        <v>53</v>
      </c>
    </row>
    <row r="36" spans="1:66" ht="12.75" customHeight="1" x14ac:dyDescent="0.25">
      <c r="A36" s="18" t="s">
        <v>14</v>
      </c>
      <c r="B36" s="64">
        <f t="shared" si="45"/>
        <v>4.7292037099976492</v>
      </c>
      <c r="C36" s="64">
        <f t="shared" si="45"/>
        <v>0.59881975414976241</v>
      </c>
      <c r="D36" s="64">
        <f t="shared" si="45"/>
        <v>24.366280426499682</v>
      </c>
      <c r="E36" s="19">
        <f>SUM(B36:D36)</f>
        <v>29.694303890647092</v>
      </c>
      <c r="G36" s="21">
        <f t="shared" si="46"/>
        <v>1.1134387492306126</v>
      </c>
      <c r="H36" s="21">
        <f t="shared" si="46"/>
        <v>0.28527895552735821</v>
      </c>
      <c r="I36" s="21">
        <f t="shared" si="46"/>
        <v>5.4940512155808943</v>
      </c>
      <c r="J36" s="21">
        <f>SUM(G36:I36)</f>
        <v>6.8927689203388649</v>
      </c>
      <c r="L36" s="22">
        <f t="shared" si="47"/>
        <v>0.23543894860709352</v>
      </c>
      <c r="M36" s="22">
        <f t="shared" si="47"/>
        <v>0.47640204510690054</v>
      </c>
      <c r="N36" s="22">
        <f t="shared" si="47"/>
        <v>0.22547763217917369</v>
      </c>
      <c r="O36" s="23">
        <f t="shared" si="47"/>
        <v>0.23212428032400861</v>
      </c>
      <c r="S36" s="18" t="s">
        <v>14</v>
      </c>
      <c r="T36" s="19">
        <v>0</v>
      </c>
      <c r="U36" s="19">
        <v>0.12933676666844354</v>
      </c>
      <c r="V36" s="19">
        <v>24.366280426499682</v>
      </c>
      <c r="W36" s="19">
        <f>SUM(T36:V36)</f>
        <v>24.495617193168126</v>
      </c>
      <c r="Y36" s="51">
        <v>0</v>
      </c>
      <c r="Z36" s="51">
        <v>6.161630014836051E-2</v>
      </c>
      <c r="AA36" s="51">
        <v>5.4940512155808943</v>
      </c>
      <c r="AB36" s="21">
        <f>SUM(Y36:AA36)</f>
        <v>5.5556675157292545</v>
      </c>
      <c r="AD36" s="22" t="str">
        <f t="shared" si="48"/>
        <v>--</v>
      </c>
      <c r="AE36" s="22">
        <f t="shared" si="48"/>
        <v>0.47640204510690054</v>
      </c>
      <c r="AF36" s="22">
        <f t="shared" si="48"/>
        <v>0.22547763217917369</v>
      </c>
      <c r="AG36" s="23">
        <f t="shared" si="48"/>
        <v>0.22680251213587468</v>
      </c>
      <c r="AI36">
        <v>9</v>
      </c>
      <c r="AM36">
        <f>$AM$8</f>
        <v>6</v>
      </c>
      <c r="AN36">
        <f>$AN$8</f>
        <v>28</v>
      </c>
      <c r="AO36">
        <f>$AO$8</f>
        <v>50</v>
      </c>
      <c r="AR36" s="18" t="s">
        <v>14</v>
      </c>
      <c r="AS36" s="19">
        <v>4.7292037099976492</v>
      </c>
      <c r="AT36" s="19">
        <v>0.46948298748131884</v>
      </c>
      <c r="AU36" s="19">
        <v>0</v>
      </c>
      <c r="AV36" s="19">
        <f>SUM(AS36:AU36)</f>
        <v>5.1986866974789683</v>
      </c>
      <c r="AX36" s="51">
        <v>1.1134387492306126</v>
      </c>
      <c r="AY36" s="51">
        <v>0.22366265537899768</v>
      </c>
      <c r="AZ36" s="51">
        <v>0</v>
      </c>
      <c r="BA36" s="21">
        <f>SUM(AX36:AZ36)</f>
        <v>1.3371014046096104</v>
      </c>
      <c r="BC36" s="22">
        <f t="shared" si="49"/>
        <v>0.23543894860709352</v>
      </c>
      <c r="BD36" s="22">
        <f t="shared" si="49"/>
        <v>0.47640204510690054</v>
      </c>
      <c r="BE36" s="22" t="str">
        <f t="shared" si="49"/>
        <v>--</v>
      </c>
      <c r="BF36" s="23">
        <f t="shared" si="49"/>
        <v>0.2571998434254596</v>
      </c>
      <c r="BH36">
        <v>9</v>
      </c>
      <c r="BL36">
        <f>$BL$8</f>
        <v>9</v>
      </c>
      <c r="BM36">
        <f>$BM$8</f>
        <v>31</v>
      </c>
      <c r="BN36">
        <f>$BN$8</f>
        <v>53</v>
      </c>
    </row>
    <row r="37" spans="1:66" ht="12.75" customHeight="1" x14ac:dyDescent="0.25">
      <c r="A37" s="18" t="s">
        <v>17</v>
      </c>
      <c r="B37" s="19">
        <f>B34</f>
        <v>10.115643946508792</v>
      </c>
      <c r="C37" s="19">
        <f>C34</f>
        <v>1.8741498669629726</v>
      </c>
      <c r="D37" s="19">
        <f>D34</f>
        <v>24.846368082992452</v>
      </c>
      <c r="E37" s="19">
        <f>E34</f>
        <v>36.836161896464219</v>
      </c>
      <c r="G37" s="21">
        <f>SUM(G34:G36)</f>
        <v>3.3989743576322784</v>
      </c>
      <c r="H37" s="21">
        <f>SUM(H34:H36)</f>
        <v>1.4839587621394223</v>
      </c>
      <c r="I37" s="21">
        <f>SUM(I34:I36)</f>
        <v>35.099968986281411</v>
      </c>
      <c r="J37" s="21">
        <f>SUM(J34:J36)</f>
        <v>39.98290210605311</v>
      </c>
      <c r="L37" s="22">
        <f t="shared" si="47"/>
        <v>0.33601166427030726</v>
      </c>
      <c r="M37" s="22">
        <f t="shared" si="47"/>
        <v>0.79180368032368287</v>
      </c>
      <c r="N37" s="22">
        <f t="shared" si="47"/>
        <v>1.412680069338087</v>
      </c>
      <c r="O37" s="23">
        <f t="shared" si="47"/>
        <v>1.0854253007800723</v>
      </c>
      <c r="S37" s="18" t="s">
        <v>17</v>
      </c>
      <c r="T37" s="19">
        <f>T34</f>
        <v>0</v>
      </c>
      <c r="U37" s="19">
        <f>U34</f>
        <v>0.47777940474594527</v>
      </c>
      <c r="V37" s="19">
        <f>V34</f>
        <v>24.846368082992452</v>
      </c>
      <c r="W37" s="19">
        <f>W34</f>
        <v>25.324147487738397</v>
      </c>
      <c r="Y37" s="21">
        <f>SUM(Y34:Y36)</f>
        <v>0</v>
      </c>
      <c r="Z37" s="21">
        <f>SUM(Z34:Z36)</f>
        <v>0.38157953651882126</v>
      </c>
      <c r="AA37" s="21">
        <f>SUM(AA34:AA36)</f>
        <v>35.099968986281411</v>
      </c>
      <c r="AB37" s="21">
        <f>SUM(AB34:AB36)</f>
        <v>35.481548522800232</v>
      </c>
      <c r="AD37" s="22" t="str">
        <f t="shared" si="48"/>
        <v>--</v>
      </c>
      <c r="AE37" s="22">
        <f t="shared" si="48"/>
        <v>0.79865212424073118</v>
      </c>
      <c r="AF37" s="22">
        <f t="shared" si="48"/>
        <v>1.412680069338087</v>
      </c>
      <c r="AG37" s="23">
        <f t="shared" si="48"/>
        <v>1.4010954777443114</v>
      </c>
      <c r="AR37" s="18" t="s">
        <v>17</v>
      </c>
      <c r="AS37" s="19">
        <f>AS34</f>
        <v>10.115643946508792</v>
      </c>
      <c r="AT37" s="19">
        <f>AT34</f>
        <v>1.3963704622170272</v>
      </c>
      <c r="AU37" s="19">
        <f>AU34</f>
        <v>0</v>
      </c>
      <c r="AV37" s="19">
        <f>AV34</f>
        <v>11.512014408725818</v>
      </c>
      <c r="AX37" s="21">
        <f>SUM(AX34:AX36)</f>
        <v>3.3989743576322784</v>
      </c>
      <c r="AY37" s="21">
        <f>SUM(AY34:AY36)</f>
        <v>1.1023792256206011</v>
      </c>
      <c r="AZ37" s="21">
        <f>SUM(AZ34:AZ36)</f>
        <v>0</v>
      </c>
      <c r="BA37" s="21">
        <f>SUM(BA34:BA36)</f>
        <v>4.5013535832528797</v>
      </c>
      <c r="BC37" s="22">
        <f t="shared" si="49"/>
        <v>0.33601166427030726</v>
      </c>
      <c r="BD37" s="22">
        <f t="shared" si="49"/>
        <v>0.78946043005689615</v>
      </c>
      <c r="BE37" s="22" t="str">
        <f t="shared" si="49"/>
        <v>--</v>
      </c>
      <c r="BF37" s="23">
        <f t="shared" si="49"/>
        <v>0.39101354666833693</v>
      </c>
    </row>
    <row r="38" spans="1:66" ht="5.15" customHeight="1" x14ac:dyDescent="0.25">
      <c r="A38" s="18"/>
      <c r="B38" s="19"/>
      <c r="C38" s="19"/>
      <c r="D38" s="19"/>
      <c r="O38" s="17"/>
      <c r="S38" s="18"/>
      <c r="T38" s="19"/>
      <c r="U38" s="19"/>
      <c r="V38" s="19"/>
      <c r="AG38" s="17"/>
      <c r="AR38" s="18"/>
      <c r="AS38" s="19"/>
      <c r="AT38" s="19"/>
      <c r="AU38" s="19"/>
      <c r="BF38" s="17"/>
    </row>
    <row r="39" spans="1:66" ht="12.75" customHeight="1" x14ac:dyDescent="0.3">
      <c r="A39" s="16" t="s">
        <v>112</v>
      </c>
      <c r="B39" s="19"/>
      <c r="C39" s="19"/>
      <c r="D39" s="19"/>
      <c r="O39" s="17"/>
      <c r="S39" s="16" t="s">
        <v>112</v>
      </c>
      <c r="T39" s="19"/>
      <c r="U39" s="19"/>
      <c r="V39" s="19"/>
      <c r="AG39" s="17"/>
      <c r="AR39" s="16" t="s">
        <v>112</v>
      </c>
      <c r="AS39" s="19"/>
      <c r="AT39" s="19"/>
      <c r="AU39" s="19"/>
      <c r="BF39" s="17"/>
    </row>
    <row r="40" spans="1:66" ht="12.75" customHeight="1" x14ac:dyDescent="0.25">
      <c r="A40" s="18" t="s">
        <v>13</v>
      </c>
      <c r="B40" s="64">
        <f t="shared" ref="B40:D42" si="50">SUM(T40,AS40)</f>
        <v>0</v>
      </c>
      <c r="C40" s="64">
        <f t="shared" si="50"/>
        <v>2.0457541532450825</v>
      </c>
      <c r="D40" s="64">
        <f t="shared" si="50"/>
        <v>232.01727345717904</v>
      </c>
      <c r="E40" s="19">
        <f>SUM(B40:D40)</f>
        <v>234.06302761042411</v>
      </c>
      <c r="G40" s="21">
        <f t="shared" ref="G40:I42" si="51">SUM(Y40,AX40)</f>
        <v>0</v>
      </c>
      <c r="H40" s="21">
        <f t="shared" si="51"/>
        <v>0.23084633937276197</v>
      </c>
      <c r="I40" s="21">
        <f t="shared" si="51"/>
        <v>59.142751738925156</v>
      </c>
      <c r="J40" s="21">
        <f>SUM(G40:I40)</f>
        <v>59.373598078297917</v>
      </c>
      <c r="L40" s="22" t="str">
        <f t="shared" ref="L40:O43" si="52">IF(B40&lt;&gt;0,G40/B40,"--")</f>
        <v>--</v>
      </c>
      <c r="M40" s="22">
        <f t="shared" si="52"/>
        <v>0.11284168188371091</v>
      </c>
      <c r="N40" s="22">
        <f t="shared" si="52"/>
        <v>0.2549066750835709</v>
      </c>
      <c r="O40" s="23">
        <f t="shared" si="52"/>
        <v>0.25366500076688608</v>
      </c>
      <c r="S40" s="18" t="s">
        <v>13</v>
      </c>
      <c r="T40" s="19">
        <v>0</v>
      </c>
      <c r="U40" s="19">
        <v>0.29220388586221918</v>
      </c>
      <c r="V40" s="19">
        <v>232.01727345717904</v>
      </c>
      <c r="W40" s="19">
        <f>SUM(T40:V40)</f>
        <v>232.30947734304127</v>
      </c>
      <c r="Y40" s="51">
        <v>0</v>
      </c>
      <c r="Z40" s="51">
        <v>2.1796993847724287E-2</v>
      </c>
      <c r="AA40" s="51">
        <v>59.142751738925156</v>
      </c>
      <c r="AB40" s="21">
        <f>SUM(Y40:AA40)</f>
        <v>59.164548732772879</v>
      </c>
      <c r="AD40" s="22" t="str">
        <f t="shared" ref="AD40:AG43" si="53">IF(T40&lt;&gt;0,Y40/T40,"--")</f>
        <v>--</v>
      </c>
      <c r="AE40" s="22">
        <f t="shared" si="53"/>
        <v>7.4595153939883155E-2</v>
      </c>
      <c r="AF40" s="22">
        <f t="shared" si="53"/>
        <v>0.2549066750835709</v>
      </c>
      <c r="AG40" s="23">
        <f t="shared" si="53"/>
        <v>0.2546798753518229</v>
      </c>
      <c r="AI40">
        <v>1</v>
      </c>
      <c r="AJ40">
        <v>2</v>
      </c>
      <c r="AM40">
        <f>$AM$8</f>
        <v>6</v>
      </c>
      <c r="AN40">
        <f>$AN$8</f>
        <v>28</v>
      </c>
      <c r="AO40">
        <f>$AO$8</f>
        <v>50</v>
      </c>
      <c r="AR40" s="18" t="s">
        <v>13</v>
      </c>
      <c r="AS40" s="19">
        <v>0</v>
      </c>
      <c r="AT40" s="19">
        <v>1.7535502673828631</v>
      </c>
      <c r="AU40" s="19">
        <v>0</v>
      </c>
      <c r="AV40" s="19">
        <f>SUM(AS40:AU40)</f>
        <v>1.7535502673828631</v>
      </c>
      <c r="AX40" s="51">
        <v>0</v>
      </c>
      <c r="AY40" s="51">
        <v>0.20904934552503768</v>
      </c>
      <c r="AZ40" s="51">
        <v>0</v>
      </c>
      <c r="BA40" s="21">
        <f>SUM(AX40:AZ40)</f>
        <v>0.20904934552503768</v>
      </c>
      <c r="BC40" s="22" t="str">
        <f t="shared" ref="BC40:BF43" si="54">IF(AS40&lt;&gt;0,AX40/AS40,"--")</f>
        <v>--</v>
      </c>
      <c r="BD40" s="22">
        <f t="shared" si="54"/>
        <v>0.11921491468678536</v>
      </c>
      <c r="BE40" s="22" t="str">
        <f t="shared" si="54"/>
        <v>--</v>
      </c>
      <c r="BF40" s="23">
        <f t="shared" si="54"/>
        <v>0.11921491468678536</v>
      </c>
      <c r="BH40">
        <v>1</v>
      </c>
      <c r="BI40">
        <v>2</v>
      </c>
      <c r="BL40">
        <f>$BL$8</f>
        <v>9</v>
      </c>
      <c r="BM40">
        <f>$BM$8</f>
        <v>31</v>
      </c>
      <c r="BN40">
        <f>$BN$8</f>
        <v>53</v>
      </c>
    </row>
    <row r="41" spans="1:66" ht="12.75" customHeight="1" x14ac:dyDescent="0.25">
      <c r="A41" s="27" t="s">
        <v>97</v>
      </c>
      <c r="B41" s="64">
        <f t="shared" si="50"/>
        <v>0</v>
      </c>
      <c r="C41" s="64">
        <f t="shared" si="50"/>
        <v>2.045754153245082</v>
      </c>
      <c r="D41" s="64">
        <f t="shared" si="50"/>
        <v>232.01727345717904</v>
      </c>
      <c r="E41" s="19">
        <f>SUM(B41:D41)</f>
        <v>234.06302761042411</v>
      </c>
      <c r="G41" s="21">
        <f t="shared" si="51"/>
        <v>0</v>
      </c>
      <c r="H41" s="21">
        <f t="shared" si="51"/>
        <v>0.4900073850570747</v>
      </c>
      <c r="I41" s="21">
        <f t="shared" si="51"/>
        <v>59.107078688171349</v>
      </c>
      <c r="J41" s="21">
        <f>SUM(G41:I41)</f>
        <v>59.597086073228425</v>
      </c>
      <c r="L41" s="22" t="str">
        <f t="shared" si="52"/>
        <v>--</v>
      </c>
      <c r="M41" s="22">
        <f t="shared" si="52"/>
        <v>0.23952408175723333</v>
      </c>
      <c r="N41" s="22">
        <f t="shared" si="52"/>
        <v>0.25475292338128486</v>
      </c>
      <c r="O41" s="23">
        <f t="shared" si="52"/>
        <v>0.25461982048878801</v>
      </c>
      <c r="S41" s="27" t="s">
        <v>97</v>
      </c>
      <c r="T41" s="19">
        <v>0</v>
      </c>
      <c r="U41" s="19">
        <v>0.29220388586221907</v>
      </c>
      <c r="V41" s="19">
        <v>232.01727345717904</v>
      </c>
      <c r="W41" s="19">
        <f>SUM(T41:V41)</f>
        <v>232.30947734304127</v>
      </c>
      <c r="Y41" s="51">
        <v>0</v>
      </c>
      <c r="Z41" s="51">
        <v>9.1661613153273439E-2</v>
      </c>
      <c r="AA41" s="51">
        <v>59.107078688171349</v>
      </c>
      <c r="AB41" s="21">
        <f>SUM(Y41:AA41)</f>
        <v>59.198740301324619</v>
      </c>
      <c r="AD41" s="22" t="str">
        <f t="shared" si="53"/>
        <v>--</v>
      </c>
      <c r="AE41" s="22">
        <f t="shared" si="53"/>
        <v>0.31369060299387674</v>
      </c>
      <c r="AF41" s="22">
        <f t="shared" si="53"/>
        <v>0.25475292338128486</v>
      </c>
      <c r="AG41" s="23">
        <f t="shared" si="53"/>
        <v>0.25482705646962661</v>
      </c>
      <c r="AI41">
        <v>5</v>
      </c>
      <c r="AJ41">
        <v>7</v>
      </c>
      <c r="AM41">
        <f>$AM$8</f>
        <v>6</v>
      </c>
      <c r="AN41">
        <f>$AN$8</f>
        <v>28</v>
      </c>
      <c r="AO41">
        <f>$AO$8</f>
        <v>50</v>
      </c>
      <c r="AR41" s="27" t="s">
        <v>97</v>
      </c>
      <c r="AS41" s="19">
        <v>0</v>
      </c>
      <c r="AT41" s="19">
        <v>1.7535502673828631</v>
      </c>
      <c r="AU41" s="19">
        <v>0</v>
      </c>
      <c r="AV41" s="19">
        <f>SUM(AS41:AU41)</f>
        <v>1.7535502673828631</v>
      </c>
      <c r="AX41" s="51">
        <v>0</v>
      </c>
      <c r="AY41" s="51">
        <v>0.39834577190380127</v>
      </c>
      <c r="AZ41" s="51">
        <v>0</v>
      </c>
      <c r="BA41" s="21">
        <f>SUM(AX41:AZ41)</f>
        <v>0.39834577190380127</v>
      </c>
      <c r="BC41" s="22" t="str">
        <f t="shared" si="54"/>
        <v>--</v>
      </c>
      <c r="BD41" s="22">
        <f t="shared" si="54"/>
        <v>0.22716529962857807</v>
      </c>
      <c r="BE41" s="22" t="str">
        <f t="shared" si="54"/>
        <v>--</v>
      </c>
      <c r="BF41" s="23">
        <f t="shared" si="54"/>
        <v>0.22716529962857807</v>
      </c>
      <c r="BH41">
        <v>5</v>
      </c>
      <c r="BI41">
        <v>7</v>
      </c>
      <c r="BL41">
        <f>$BL$8</f>
        <v>9</v>
      </c>
      <c r="BM41">
        <f>$BM$8</f>
        <v>31</v>
      </c>
      <c r="BN41">
        <f>$BN$8</f>
        <v>53</v>
      </c>
    </row>
    <row r="42" spans="1:66" ht="12.75" customHeight="1" x14ac:dyDescent="0.25">
      <c r="A42" s="18" t="s">
        <v>16</v>
      </c>
      <c r="B42" s="64">
        <f t="shared" si="50"/>
        <v>0</v>
      </c>
      <c r="C42" s="64">
        <f t="shared" si="50"/>
        <v>1.5197021472517955</v>
      </c>
      <c r="D42" s="64">
        <f t="shared" si="50"/>
        <v>184.60610235282803</v>
      </c>
      <c r="E42" s="19">
        <f>SUM(B42:D42)</f>
        <v>186.12580450007982</v>
      </c>
      <c r="G42" s="21">
        <f t="shared" si="51"/>
        <v>0</v>
      </c>
      <c r="H42" s="21">
        <f t="shared" si="51"/>
        <v>0.63066635277948391</v>
      </c>
      <c r="I42" s="21">
        <f t="shared" si="51"/>
        <v>76.610313068409468</v>
      </c>
      <c r="J42" s="21">
        <f>SUM(G42:I42)</f>
        <v>77.240979421188953</v>
      </c>
      <c r="L42" s="22" t="str">
        <f t="shared" si="52"/>
        <v>--</v>
      </c>
      <c r="M42" s="22">
        <f t="shared" si="52"/>
        <v>0.41499339454114126</v>
      </c>
      <c r="N42" s="22">
        <f t="shared" si="52"/>
        <v>0.41499339454114126</v>
      </c>
      <c r="O42" s="23">
        <f t="shared" si="52"/>
        <v>0.41499339454114126</v>
      </c>
      <c r="S42" s="18" t="s">
        <v>16</v>
      </c>
      <c r="T42" s="19">
        <v>0</v>
      </c>
      <c r="U42" s="19">
        <v>0.29220388586221907</v>
      </c>
      <c r="V42" s="19">
        <v>184.60610235282803</v>
      </c>
      <c r="W42" s="19">
        <f>SUM(T42:V42)</f>
        <v>184.89830623869025</v>
      </c>
      <c r="Y42" s="51">
        <v>0</v>
      </c>
      <c r="Z42" s="51">
        <v>0.12126268249207449</v>
      </c>
      <c r="AA42" s="51">
        <v>76.610313068409468</v>
      </c>
      <c r="AB42" s="21">
        <f>SUM(Y42:AA42)</f>
        <v>76.731575750901541</v>
      </c>
      <c r="AD42" s="22" t="str">
        <f t="shared" si="53"/>
        <v>--</v>
      </c>
      <c r="AE42" s="22">
        <f t="shared" si="53"/>
        <v>0.41499339454114126</v>
      </c>
      <c r="AF42" s="22">
        <f t="shared" si="53"/>
        <v>0.41499339454114126</v>
      </c>
      <c r="AG42" s="23">
        <f t="shared" si="53"/>
        <v>0.41499339454114126</v>
      </c>
      <c r="AI42">
        <v>10</v>
      </c>
      <c r="AM42">
        <f>$AM$8</f>
        <v>6</v>
      </c>
      <c r="AN42">
        <f>$AN$8</f>
        <v>28</v>
      </c>
      <c r="AO42">
        <f>$AO$8</f>
        <v>50</v>
      </c>
      <c r="AR42" s="18" t="s">
        <v>16</v>
      </c>
      <c r="AS42" s="19">
        <v>0</v>
      </c>
      <c r="AT42" s="19">
        <v>1.2274982613895764</v>
      </c>
      <c r="AU42" s="19">
        <v>0</v>
      </c>
      <c r="AV42" s="19">
        <f>SUM(AS42:AU42)</f>
        <v>1.2274982613895764</v>
      </c>
      <c r="AX42" s="51">
        <v>0</v>
      </c>
      <c r="AY42" s="51">
        <v>0.5094036702874094</v>
      </c>
      <c r="AZ42" s="51">
        <v>0</v>
      </c>
      <c r="BA42" s="21">
        <f>SUM(AX42:AZ42)</f>
        <v>0.5094036702874094</v>
      </c>
      <c r="BC42" s="22" t="str">
        <f t="shared" si="54"/>
        <v>--</v>
      </c>
      <c r="BD42" s="22">
        <f t="shared" si="54"/>
        <v>0.41499339454114126</v>
      </c>
      <c r="BE42" s="22" t="str">
        <f t="shared" si="54"/>
        <v>--</v>
      </c>
      <c r="BF42" s="23">
        <f t="shared" si="54"/>
        <v>0.41499339454114126</v>
      </c>
      <c r="BH42">
        <v>10</v>
      </c>
      <c r="BL42">
        <f>$BL$8</f>
        <v>9</v>
      </c>
      <c r="BM42">
        <f>$BM$8</f>
        <v>31</v>
      </c>
      <c r="BN42">
        <f>$BN$8</f>
        <v>53</v>
      </c>
    </row>
    <row r="43" spans="1:66" ht="12.75" customHeight="1" x14ac:dyDescent="0.25">
      <c r="A43" s="18" t="s">
        <v>17</v>
      </c>
      <c r="B43" s="19">
        <f>B40</f>
        <v>0</v>
      </c>
      <c r="C43" s="19">
        <f>C40</f>
        <v>2.0457541532450825</v>
      </c>
      <c r="D43" s="19">
        <f>D40</f>
        <v>232.01727345717904</v>
      </c>
      <c r="E43" s="19">
        <f>E40</f>
        <v>234.06302761042411</v>
      </c>
      <c r="G43" s="21">
        <f>SUM(G40:G42)</f>
        <v>0</v>
      </c>
      <c r="H43" s="21">
        <f>SUM(H40:H42)</f>
        <v>1.3515200772093205</v>
      </c>
      <c r="I43" s="21">
        <f>SUM(I40:I42)</f>
        <v>194.86014349550595</v>
      </c>
      <c r="J43" s="21">
        <f>SUM(J40:J42)</f>
        <v>196.21166357271528</v>
      </c>
      <c r="L43" s="22" t="str">
        <f t="shared" si="52"/>
        <v>--</v>
      </c>
      <c r="M43" s="22">
        <f t="shared" si="52"/>
        <v>0.66064638073224413</v>
      </c>
      <c r="N43" s="22">
        <f t="shared" si="52"/>
        <v>0.83985188081899087</v>
      </c>
      <c r="O43" s="23">
        <f t="shared" si="52"/>
        <v>0.83828559160266491</v>
      </c>
      <c r="S43" s="18" t="s">
        <v>17</v>
      </c>
      <c r="T43" s="19">
        <f>T40</f>
        <v>0</v>
      </c>
      <c r="U43" s="19">
        <f>U40</f>
        <v>0.29220388586221918</v>
      </c>
      <c r="V43" s="19">
        <f>V40</f>
        <v>232.01727345717904</v>
      </c>
      <c r="W43" s="19">
        <f>W40</f>
        <v>232.30947734304127</v>
      </c>
      <c r="Y43" s="21">
        <f>SUM(Y40:Y42)</f>
        <v>0</v>
      </c>
      <c r="Z43" s="21">
        <f>SUM(Z40:Z42)</f>
        <v>0.23472128949307219</v>
      </c>
      <c r="AA43" s="21">
        <f>SUM(AA40:AA42)</f>
        <v>194.86014349550595</v>
      </c>
      <c r="AB43" s="21">
        <f>SUM(AB40:AB42)</f>
        <v>195.09486478499906</v>
      </c>
      <c r="AD43" s="22" t="str">
        <f t="shared" si="53"/>
        <v>--</v>
      </c>
      <c r="AE43" s="22">
        <f t="shared" si="53"/>
        <v>0.80327915147490081</v>
      </c>
      <c r="AF43" s="22">
        <f t="shared" si="53"/>
        <v>0.83985188081899087</v>
      </c>
      <c r="AG43" s="23">
        <f t="shared" si="53"/>
        <v>0.83980587884888991</v>
      </c>
      <c r="AR43" s="18" t="s">
        <v>17</v>
      </c>
      <c r="AS43" s="19">
        <f>AS40</f>
        <v>0</v>
      </c>
      <c r="AT43" s="19">
        <f>AT40</f>
        <v>1.7535502673828631</v>
      </c>
      <c r="AU43" s="19">
        <f>AU40</f>
        <v>0</v>
      </c>
      <c r="AV43" s="19">
        <f>AV40</f>
        <v>1.7535502673828631</v>
      </c>
      <c r="AX43" s="21">
        <f>SUM(AX40:AX42)</f>
        <v>0</v>
      </c>
      <c r="AY43" s="21">
        <f>SUM(AY40:AY42)</f>
        <v>1.1167987877162484</v>
      </c>
      <c r="AZ43" s="21">
        <f>SUM(AZ40:AZ42)</f>
        <v>0</v>
      </c>
      <c r="BA43" s="21">
        <f>SUM(BA40:BA42)</f>
        <v>1.1167987877162484</v>
      </c>
      <c r="BC43" s="22" t="str">
        <f t="shared" si="54"/>
        <v>--</v>
      </c>
      <c r="BD43" s="22">
        <f t="shared" si="54"/>
        <v>0.63687868462593156</v>
      </c>
      <c r="BE43" s="22" t="str">
        <f t="shared" si="54"/>
        <v>--</v>
      </c>
      <c r="BF43" s="23">
        <f t="shared" si="54"/>
        <v>0.63687868462593156</v>
      </c>
    </row>
    <row r="44" spans="1:66" ht="5.15" customHeight="1" x14ac:dyDescent="0.25">
      <c r="A44" s="18"/>
      <c r="B44" s="19"/>
      <c r="C44" s="19"/>
      <c r="D44" s="19"/>
      <c r="O44" s="17"/>
      <c r="S44" s="18"/>
      <c r="T44" s="19"/>
      <c r="U44" s="19"/>
      <c r="V44" s="19"/>
      <c r="AG44" s="17"/>
      <c r="AR44" s="18"/>
      <c r="AS44" s="19"/>
      <c r="AT44" s="19"/>
      <c r="AU44" s="19"/>
      <c r="BF44" s="17"/>
    </row>
    <row r="45" spans="1:66" ht="12.75" customHeight="1" x14ac:dyDescent="0.3">
      <c r="A45" s="16" t="s">
        <v>28</v>
      </c>
      <c r="B45" s="19"/>
      <c r="C45" s="19"/>
      <c r="D45" s="19"/>
      <c r="O45" s="17"/>
      <c r="S45" s="16" t="s">
        <v>28</v>
      </c>
      <c r="T45" s="19"/>
      <c r="U45" s="19"/>
      <c r="V45" s="19"/>
      <c r="AG45" s="17"/>
      <c r="AR45" s="16" t="s">
        <v>28</v>
      </c>
      <c r="AS45" s="19"/>
      <c r="AT45" s="19"/>
      <c r="AU45" s="19"/>
      <c r="BF45" s="17"/>
    </row>
    <row r="46" spans="1:66" ht="12.75" customHeight="1" x14ac:dyDescent="0.25">
      <c r="A46" s="27" t="s">
        <v>29</v>
      </c>
      <c r="B46" s="64">
        <f>B37+B43</f>
        <v>10.115643946508792</v>
      </c>
      <c r="C46" s="64">
        <f>C37+C43</f>
        <v>3.9199040202080551</v>
      </c>
      <c r="D46" s="64">
        <f>D37+D43</f>
        <v>256.8636415401715</v>
      </c>
      <c r="E46" s="19">
        <f>SUM(B46:D46)</f>
        <v>270.89918950688832</v>
      </c>
      <c r="G46" s="21">
        <f t="shared" ref="G46:I47" si="55">SUM(Y46,AX46)</f>
        <v>12.242549516474909</v>
      </c>
      <c r="H46" s="21">
        <f t="shared" si="55"/>
        <v>4.8713201660883509</v>
      </c>
      <c r="I46" s="21">
        <f t="shared" si="55"/>
        <v>4207.6541716935317</v>
      </c>
      <c r="J46" s="21">
        <f>SUM(G46:I46)</f>
        <v>4224.7680413760945</v>
      </c>
      <c r="L46" s="22">
        <f t="shared" ref="L46:O48" si="56">IF(B46&lt;&gt;0,G46/B46,"--")</f>
        <v>1.2102590384965235</v>
      </c>
      <c r="M46" s="22">
        <f t="shared" si="56"/>
        <v>1.2427141432482824</v>
      </c>
      <c r="N46" s="22">
        <f t="shared" si="56"/>
        <v>16.380886553130512</v>
      </c>
      <c r="O46" s="23">
        <f t="shared" si="56"/>
        <v>15.595351352162938</v>
      </c>
      <c r="S46" s="27" t="s">
        <v>29</v>
      </c>
      <c r="T46" s="64">
        <f>T37+T43</f>
        <v>0</v>
      </c>
      <c r="U46" s="64">
        <f>U37+U43</f>
        <v>0.76998329060816451</v>
      </c>
      <c r="V46" s="64">
        <f>V37+V43</f>
        <v>256.8636415401715</v>
      </c>
      <c r="W46" s="19">
        <f>SUM(T46:V46)</f>
        <v>257.63362483077964</v>
      </c>
      <c r="Y46" s="51">
        <v>0</v>
      </c>
      <c r="Z46" s="51">
        <v>0.95686912530361845</v>
      </c>
      <c r="AA46" s="51">
        <v>4207.6541716935317</v>
      </c>
      <c r="AB46" s="21">
        <f>SUM(Y46:AA46)</f>
        <v>4208.6110408188351</v>
      </c>
      <c r="AD46" s="22" t="str">
        <f t="shared" ref="AD46:AG48" si="57">IF(T46&lt;&gt;0,Y46/T46,"--")</f>
        <v>--</v>
      </c>
      <c r="AE46" s="22">
        <f t="shared" si="57"/>
        <v>1.2427141432482824</v>
      </c>
      <c r="AF46" s="22">
        <f t="shared" si="57"/>
        <v>16.380886553130512</v>
      </c>
      <c r="AG46" s="23">
        <f t="shared" si="57"/>
        <v>16.335643468833538</v>
      </c>
      <c r="AI46">
        <v>11</v>
      </c>
      <c r="AM46">
        <f>$AM$8</f>
        <v>6</v>
      </c>
      <c r="AN46">
        <f>$AN$8</f>
        <v>28</v>
      </c>
      <c r="AO46">
        <f>$AO$8</f>
        <v>50</v>
      </c>
      <c r="AR46" s="27" t="s">
        <v>29</v>
      </c>
      <c r="AS46" s="64">
        <f>AS37+AS43</f>
        <v>10.115643946508792</v>
      </c>
      <c r="AT46" s="64">
        <f>AT37+AT43</f>
        <v>3.1499207295998906</v>
      </c>
      <c r="AU46" s="64">
        <f>AU37+AU43</f>
        <v>0</v>
      </c>
      <c r="AV46" s="19">
        <f>SUM(AS46:AU46)</f>
        <v>13.265564676108681</v>
      </c>
      <c r="AX46" s="51">
        <v>12.242549516474909</v>
      </c>
      <c r="AY46" s="51">
        <v>3.9144510407847326</v>
      </c>
      <c r="AZ46" s="51">
        <v>0</v>
      </c>
      <c r="BA46" s="21">
        <f>SUM(AX46:AZ46)</f>
        <v>16.157000557259643</v>
      </c>
      <c r="BC46" s="22">
        <f t="shared" ref="BC46:BF48" si="58">IF(AS46&lt;&gt;0,AX46/AS46,"--")</f>
        <v>1.2102590384965235</v>
      </c>
      <c r="BD46" s="22">
        <f t="shared" si="58"/>
        <v>1.2427141432482824</v>
      </c>
      <c r="BE46" s="22" t="str">
        <f t="shared" si="58"/>
        <v>--</v>
      </c>
      <c r="BF46" s="23">
        <f t="shared" si="58"/>
        <v>1.2179655334505621</v>
      </c>
      <c r="BH46">
        <v>11</v>
      </c>
      <c r="BL46">
        <f>$BL$8</f>
        <v>9</v>
      </c>
      <c r="BM46">
        <f>$BM$8</f>
        <v>31</v>
      </c>
      <c r="BN46">
        <f>$BN$8</f>
        <v>53</v>
      </c>
    </row>
    <row r="47" spans="1:66" ht="12.75" customHeight="1" x14ac:dyDescent="0.25">
      <c r="A47" s="27" t="s">
        <v>30</v>
      </c>
      <c r="B47" s="64">
        <f>SUM(T47,AS47)</f>
        <v>4.7292037099976474</v>
      </c>
      <c r="C47" s="64">
        <f>SUM(U47,AT47)</f>
        <v>2.1185219014015577</v>
      </c>
      <c r="D47" s="64">
        <f>SUM(V47,AU47)</f>
        <v>208.97238277932769</v>
      </c>
      <c r="E47" s="19">
        <f>SUM(B47:D47)</f>
        <v>215.82010839072689</v>
      </c>
      <c r="G47" s="21">
        <f t="shared" si="55"/>
        <v>19.1213096358399</v>
      </c>
      <c r="H47" s="21">
        <f t="shared" si="55"/>
        <v>8.5656942967736143</v>
      </c>
      <c r="I47" s="21">
        <f t="shared" si="55"/>
        <v>849.81494179727929</v>
      </c>
      <c r="J47" s="21">
        <f>SUM(G47:I47)</f>
        <v>877.50194572989278</v>
      </c>
      <c r="L47" s="22">
        <f t="shared" si="56"/>
        <v>4.0432408516082745</v>
      </c>
      <c r="M47" s="22">
        <f t="shared" si="56"/>
        <v>4.0432408516082745</v>
      </c>
      <c r="N47" s="22">
        <f t="shared" si="56"/>
        <v>4.0666375647095609</v>
      </c>
      <c r="O47" s="23">
        <f t="shared" si="56"/>
        <v>4.0658952137177051</v>
      </c>
      <c r="S47" s="27" t="s">
        <v>30</v>
      </c>
      <c r="T47" s="19">
        <v>0</v>
      </c>
      <c r="U47" s="19">
        <v>0.42154065253066259</v>
      </c>
      <c r="V47" s="19">
        <v>208.97238277932769</v>
      </c>
      <c r="W47" s="19">
        <f>SUM(T47:V47)</f>
        <v>209.39392343185835</v>
      </c>
      <c r="Y47" s="51">
        <v>0</v>
      </c>
      <c r="Z47" s="51">
        <v>1.7043903869255841</v>
      </c>
      <c r="AA47" s="51">
        <v>849.81494179727929</v>
      </c>
      <c r="AB47" s="21">
        <f>SUM(Y47:AA47)</f>
        <v>851.51933218420493</v>
      </c>
      <c r="AD47" s="22" t="str">
        <f t="shared" si="57"/>
        <v>--</v>
      </c>
      <c r="AE47" s="22">
        <f t="shared" si="57"/>
        <v>4.0432408516082745</v>
      </c>
      <c r="AF47" s="22">
        <f t="shared" si="57"/>
        <v>4.0666375647095609</v>
      </c>
      <c r="AG47" s="23">
        <f t="shared" si="57"/>
        <v>4.0665904636975254</v>
      </c>
      <c r="AI47">
        <v>12</v>
      </c>
      <c r="AM47">
        <f>$AM$8</f>
        <v>6</v>
      </c>
      <c r="AN47">
        <f>$AN$8</f>
        <v>28</v>
      </c>
      <c r="AO47">
        <f>$AO$8</f>
        <v>50</v>
      </c>
      <c r="AR47" s="27" t="s">
        <v>30</v>
      </c>
      <c r="AS47" s="19">
        <v>4.7292037099976474</v>
      </c>
      <c r="AT47" s="19">
        <v>1.6969812488708951</v>
      </c>
      <c r="AU47" s="19">
        <v>0</v>
      </c>
      <c r="AV47" s="19">
        <f>SUM(AS47:AU47)</f>
        <v>6.4261849588685429</v>
      </c>
      <c r="AX47" s="51">
        <v>19.1213096358399</v>
      </c>
      <c r="AY47" s="51">
        <v>6.8613039098480311</v>
      </c>
      <c r="AZ47" s="51">
        <v>0</v>
      </c>
      <c r="BA47" s="21">
        <f>SUM(AX47:AZ47)</f>
        <v>25.982613545687933</v>
      </c>
      <c r="BC47" s="22">
        <f t="shared" si="58"/>
        <v>4.0432408516082745</v>
      </c>
      <c r="BD47" s="22">
        <f t="shared" si="58"/>
        <v>4.0432408516082745</v>
      </c>
      <c r="BE47" s="22" t="str">
        <f t="shared" si="58"/>
        <v>--</v>
      </c>
      <c r="BF47" s="23">
        <f t="shared" si="58"/>
        <v>4.0432408516082745</v>
      </c>
      <c r="BH47">
        <v>12</v>
      </c>
      <c r="BL47">
        <f>$BL$8</f>
        <v>9</v>
      </c>
      <c r="BM47">
        <f>$BM$8</f>
        <v>31</v>
      </c>
      <c r="BN47">
        <f>$BN$8</f>
        <v>53</v>
      </c>
    </row>
    <row r="48" spans="1:66" ht="12.75" customHeight="1" x14ac:dyDescent="0.25">
      <c r="A48" s="18" t="s">
        <v>17</v>
      </c>
      <c r="B48" s="19">
        <f>B46</f>
        <v>10.115643946508792</v>
      </c>
      <c r="C48" s="19">
        <f>C46</f>
        <v>3.9199040202080551</v>
      </c>
      <c r="D48" s="19">
        <f>D46</f>
        <v>256.8636415401715</v>
      </c>
      <c r="E48" s="19">
        <f>E46</f>
        <v>270.89918950688832</v>
      </c>
      <c r="G48" s="21">
        <f>SUM(G46:G47)</f>
        <v>31.363859152314809</v>
      </c>
      <c r="H48" s="21">
        <f>SUM(H46:H47)</f>
        <v>13.437014462861965</v>
      </c>
      <c r="I48" s="21">
        <f>SUM(I46:I47)</f>
        <v>5057.4691134908107</v>
      </c>
      <c r="J48" s="21">
        <f>SUM(J46:J47)</f>
        <v>5102.2699871059876</v>
      </c>
      <c r="L48" s="22">
        <f t="shared" si="56"/>
        <v>3.1005301608247495</v>
      </c>
      <c r="M48" s="22">
        <f t="shared" si="56"/>
        <v>3.4278937427015812</v>
      </c>
      <c r="N48" s="22">
        <f t="shared" si="56"/>
        <v>19.689314856574832</v>
      </c>
      <c r="O48" s="23">
        <f t="shared" si="56"/>
        <v>18.834570883705982</v>
      </c>
      <c r="S48" s="18" t="s">
        <v>17</v>
      </c>
      <c r="T48" s="19">
        <f>T46</f>
        <v>0</v>
      </c>
      <c r="U48" s="19">
        <f>U46</f>
        <v>0.76998329060816451</v>
      </c>
      <c r="V48" s="19">
        <f>V46</f>
        <v>256.8636415401715</v>
      </c>
      <c r="W48" s="19">
        <f>W46</f>
        <v>257.63362483077964</v>
      </c>
      <c r="Y48" s="21">
        <f>SUM(Y46:Y47)</f>
        <v>0</v>
      </c>
      <c r="Z48" s="21">
        <f>SUM(Z46:Z47)</f>
        <v>2.6612595122292024</v>
      </c>
      <c r="AA48" s="21">
        <f>SUM(AA46:AA47)</f>
        <v>5057.4691134908107</v>
      </c>
      <c r="AB48" s="21">
        <f>SUM(AB46:AB47)</f>
        <v>5060.1303730030404</v>
      </c>
      <c r="AD48" s="22" t="str">
        <f t="shared" si="57"/>
        <v>--</v>
      </c>
      <c r="AE48" s="22">
        <f t="shared" si="57"/>
        <v>3.4562561872313231</v>
      </c>
      <c r="AF48" s="22">
        <f t="shared" si="57"/>
        <v>19.689314856574832</v>
      </c>
      <c r="AG48" s="23">
        <f t="shared" si="57"/>
        <v>19.640799512589492</v>
      </c>
      <c r="AR48" s="18" t="s">
        <v>17</v>
      </c>
      <c r="AS48" s="19">
        <f>AS46</f>
        <v>10.115643946508792</v>
      </c>
      <c r="AT48" s="19">
        <f>AT46</f>
        <v>3.1499207295998906</v>
      </c>
      <c r="AU48" s="19">
        <f>AU46</f>
        <v>0</v>
      </c>
      <c r="AV48" s="19">
        <f>AV46</f>
        <v>13.265564676108681</v>
      </c>
      <c r="AX48" s="21">
        <f>SUM(AX46:AX47)</f>
        <v>31.363859152314809</v>
      </c>
      <c r="AY48" s="21">
        <f>SUM(AY46:AY47)</f>
        <v>10.775754950632763</v>
      </c>
      <c r="AZ48" s="21">
        <f>SUM(AZ46:AZ47)</f>
        <v>0</v>
      </c>
      <c r="BA48" s="21">
        <f>SUM(BA46:BA47)</f>
        <v>42.139614102947576</v>
      </c>
      <c r="BC48" s="22">
        <f t="shared" si="58"/>
        <v>3.1005301608247495</v>
      </c>
      <c r="BD48" s="22">
        <f t="shared" si="58"/>
        <v>3.4209606766839245</v>
      </c>
      <c r="BE48" s="22" t="str">
        <f t="shared" si="58"/>
        <v>--</v>
      </c>
      <c r="BF48" s="23">
        <f t="shared" si="58"/>
        <v>3.1766166862720242</v>
      </c>
    </row>
    <row r="49" spans="1:66" ht="5.15" customHeight="1" x14ac:dyDescent="0.25">
      <c r="A49" s="18"/>
      <c r="B49" s="19"/>
      <c r="C49" s="19"/>
      <c r="D49" s="19"/>
      <c r="O49" s="17"/>
      <c r="S49" s="18"/>
      <c r="T49" s="19"/>
      <c r="U49" s="19"/>
      <c r="V49" s="19"/>
      <c r="AG49" s="17"/>
      <c r="AR49" s="18"/>
      <c r="AS49" s="19"/>
      <c r="AT49" s="19"/>
      <c r="AU49" s="19"/>
      <c r="BF49" s="17"/>
    </row>
    <row r="50" spans="1:66" ht="12.75" customHeight="1" x14ac:dyDescent="0.25">
      <c r="A50" s="79" t="s">
        <v>33</v>
      </c>
      <c r="B50" s="28">
        <f>B48</f>
        <v>10.115643946508792</v>
      </c>
      <c r="C50" s="28">
        <f>C48</f>
        <v>3.9199040202080551</v>
      </c>
      <c r="D50" s="28">
        <f>D48</f>
        <v>256.8636415401715</v>
      </c>
      <c r="E50" s="28">
        <f>E48</f>
        <v>270.89918950688832</v>
      </c>
      <c r="F50" s="29"/>
      <c r="G50" s="30">
        <f>SUM(G37,G43,G48)</f>
        <v>34.762833509947086</v>
      </c>
      <c r="H50" s="30">
        <f>SUM(H37,H43,H48)</f>
        <v>16.272493302210709</v>
      </c>
      <c r="I50" s="30">
        <f>SUM(I37,I43,I48)</f>
        <v>5287.429225972598</v>
      </c>
      <c r="J50" s="30">
        <f>SUM(J37,J43,J48)</f>
        <v>5338.4645527847561</v>
      </c>
      <c r="K50" s="29"/>
      <c r="L50" s="31">
        <f t="shared" ref="L50:O51" si="59">IF(B50&lt;&gt;0,G50/B50,"--")</f>
        <v>3.4365418250950568</v>
      </c>
      <c r="M50" s="31">
        <f t="shared" si="59"/>
        <v>4.1512478923774827</v>
      </c>
      <c r="N50" s="31">
        <f t="shared" si="59"/>
        <v>20.58457629218686</v>
      </c>
      <c r="O50" s="32">
        <f t="shared" si="59"/>
        <v>19.706461885331745</v>
      </c>
      <c r="S50" s="79" t="s">
        <v>33</v>
      </c>
      <c r="T50" s="28">
        <f>T48</f>
        <v>0</v>
      </c>
      <c r="U50" s="28">
        <f>U48</f>
        <v>0.76998329060816451</v>
      </c>
      <c r="V50" s="28">
        <f>V48</f>
        <v>256.8636415401715</v>
      </c>
      <c r="W50" s="28">
        <f>W48</f>
        <v>257.63362483077964</v>
      </c>
      <c r="X50" s="29"/>
      <c r="Y50" s="30">
        <f>SUM(Y37,Y43,Y48)</f>
        <v>0</v>
      </c>
      <c r="Z50" s="30">
        <f>SUM(Z37,Z43,Z48)</f>
        <v>3.2775603382410958</v>
      </c>
      <c r="AA50" s="30">
        <f>SUM(AA37,AA43,AA48)</f>
        <v>5287.429225972598</v>
      </c>
      <c r="AB50" s="30">
        <f>SUM(AB37,AB43,AB48)</f>
        <v>5290.7067863108396</v>
      </c>
      <c r="AC50" s="29"/>
      <c r="AD50" s="31" t="str">
        <f t="shared" ref="AD50:AG51" si="60">IF(T50&lt;&gt;0,Y50/T50,"--")</f>
        <v>--</v>
      </c>
      <c r="AE50" s="31">
        <f t="shared" si="60"/>
        <v>4.2566642396256986</v>
      </c>
      <c r="AF50" s="31">
        <f t="shared" si="60"/>
        <v>20.58457629218686</v>
      </c>
      <c r="AG50" s="32">
        <f t="shared" si="60"/>
        <v>20.535777462223386</v>
      </c>
      <c r="AR50" s="79" t="s">
        <v>33</v>
      </c>
      <c r="AS50" s="28">
        <f>AS48</f>
        <v>10.115643946508792</v>
      </c>
      <c r="AT50" s="28">
        <f>AT48</f>
        <v>3.1499207295998906</v>
      </c>
      <c r="AU50" s="28">
        <f>AU48</f>
        <v>0</v>
      </c>
      <c r="AV50" s="28">
        <f>AV48</f>
        <v>13.265564676108681</v>
      </c>
      <c r="AW50" s="29"/>
      <c r="AX50" s="30">
        <f>SUM(AX37,AX43,AX48)</f>
        <v>34.762833509947086</v>
      </c>
      <c r="AY50" s="30">
        <f>SUM(AY37,AY43,AY48)</f>
        <v>12.994932963969612</v>
      </c>
      <c r="AZ50" s="30">
        <f>SUM(AZ37,AZ43,AZ48)</f>
        <v>0</v>
      </c>
      <c r="BA50" s="30">
        <f>SUM(BA37,BA43,BA48)</f>
        <v>47.757766473916703</v>
      </c>
      <c r="BB50" s="29"/>
      <c r="BC50" s="31">
        <f t="shared" ref="BC50:BF51" si="61">IF(AS50&lt;&gt;0,AX50/AS50,"--")</f>
        <v>3.4365418250950568</v>
      </c>
      <c r="BD50" s="31">
        <f t="shared" si="61"/>
        <v>4.1254793626569315</v>
      </c>
      <c r="BE50" s="31" t="str">
        <f t="shared" si="61"/>
        <v>--</v>
      </c>
      <c r="BF50" s="32">
        <f t="shared" si="61"/>
        <v>3.6001306872317747</v>
      </c>
    </row>
    <row r="51" spans="1:66" ht="12.75" customHeight="1" thickBot="1" x14ac:dyDescent="0.35">
      <c r="A51" s="33" t="s">
        <v>17</v>
      </c>
      <c r="B51" s="37">
        <f>SUM(B30,B50)</f>
        <v>28.555535809996243</v>
      </c>
      <c r="C51" s="37">
        <f>SUM(C30,C50)</f>
        <v>3.9199040202080551</v>
      </c>
      <c r="D51" s="37">
        <f>SUM(D30,D50)</f>
        <v>256.8636415401715</v>
      </c>
      <c r="E51" s="37">
        <f>SUM(E30,E50)</f>
        <v>289.33908137037577</v>
      </c>
      <c r="F51" s="84"/>
      <c r="G51" s="39">
        <f>SUM(G30,G50)</f>
        <v>93.999634820501555</v>
      </c>
      <c r="H51" s="39">
        <f>SUM(H30,H50)</f>
        <v>16.272493302210709</v>
      </c>
      <c r="I51" s="39">
        <f>SUM(I30,I50)</f>
        <v>5287.429225972598</v>
      </c>
      <c r="J51" s="39">
        <f>SUM(J30,J50)</f>
        <v>5397.7013540953103</v>
      </c>
      <c r="K51" s="84"/>
      <c r="L51" s="40">
        <f t="shared" si="59"/>
        <v>3.2918182816095412</v>
      </c>
      <c r="M51" s="40">
        <f t="shared" si="59"/>
        <v>4.1512478923774827</v>
      </c>
      <c r="N51" s="40">
        <f t="shared" si="59"/>
        <v>20.58457629218686</v>
      </c>
      <c r="O51" s="41">
        <f t="shared" si="59"/>
        <v>18.655279226472164</v>
      </c>
      <c r="S51" s="33" t="s">
        <v>17</v>
      </c>
      <c r="T51" s="37">
        <f>SUM(T30,T50)</f>
        <v>14.753144700652422</v>
      </c>
      <c r="U51" s="37">
        <f>SUM(U30,U50)</f>
        <v>0.76998329060816451</v>
      </c>
      <c r="V51" s="37">
        <f>SUM(V30,V50)</f>
        <v>256.8636415401715</v>
      </c>
      <c r="W51" s="37">
        <f>SUM(W30,W50)</f>
        <v>272.38676953143204</v>
      </c>
      <c r="X51" s="84"/>
      <c r="Y51" s="39">
        <f>SUM(Y30,Y50)</f>
        <v>48.67823354194411</v>
      </c>
      <c r="Z51" s="39">
        <f>SUM(Z30,Z50)</f>
        <v>3.2775603382410958</v>
      </c>
      <c r="AA51" s="39">
        <f>SUM(AA30,AA50)</f>
        <v>5287.429225972598</v>
      </c>
      <c r="AB51" s="39">
        <f>SUM(AB30,AB50)</f>
        <v>5339.3850198527834</v>
      </c>
      <c r="AC51" s="84"/>
      <c r="AD51" s="40">
        <f t="shared" si="60"/>
        <v>3.2995157662753374</v>
      </c>
      <c r="AE51" s="40">
        <f t="shared" si="60"/>
        <v>4.2566642396256986</v>
      </c>
      <c r="AF51" s="40">
        <f t="shared" si="60"/>
        <v>20.58457629218686</v>
      </c>
      <c r="AG51" s="41">
        <f t="shared" si="60"/>
        <v>19.602218672506581</v>
      </c>
      <c r="AR51" s="33" t="s">
        <v>17</v>
      </c>
      <c r="AS51" s="37">
        <f>SUM(AS30,AS50)</f>
        <v>13.802391109343819</v>
      </c>
      <c r="AT51" s="37">
        <f>SUM(AT30,AT50)</f>
        <v>3.1499207295998906</v>
      </c>
      <c r="AU51" s="37">
        <f>SUM(AU30,AU50)</f>
        <v>0</v>
      </c>
      <c r="AV51" s="37">
        <f>SUM(AV30,AV50)</f>
        <v>16.952311838943711</v>
      </c>
      <c r="AW51" s="84"/>
      <c r="AX51" s="39">
        <f>SUM(AX30,AX50)</f>
        <v>45.321401278557445</v>
      </c>
      <c r="AY51" s="39">
        <f>SUM(AY30,AY50)</f>
        <v>12.994932963969612</v>
      </c>
      <c r="AZ51" s="39">
        <f>SUM(AZ30,AZ50)</f>
        <v>0</v>
      </c>
      <c r="BA51" s="39">
        <f>SUM(BA30,BA50)</f>
        <v>58.316334242527063</v>
      </c>
      <c r="BB51" s="84"/>
      <c r="BC51" s="40">
        <f t="shared" si="61"/>
        <v>3.2835905691642204</v>
      </c>
      <c r="BD51" s="40">
        <f t="shared" si="61"/>
        <v>4.1254793626569315</v>
      </c>
      <c r="BE51" s="40" t="str">
        <f t="shared" si="61"/>
        <v>--</v>
      </c>
      <c r="BF51" s="41">
        <f t="shared" si="61"/>
        <v>3.4400225052821303</v>
      </c>
    </row>
    <row r="52" spans="1:66" ht="5.15" customHeight="1" thickBot="1" x14ac:dyDescent="0.3">
      <c r="B52" s="19"/>
      <c r="C52" s="19"/>
      <c r="D52" s="19"/>
      <c r="T52" s="19"/>
      <c r="U52" s="19"/>
      <c r="V52" s="19"/>
      <c r="AS52" s="19"/>
      <c r="AT52" s="19"/>
      <c r="AU52" s="19"/>
    </row>
    <row r="53" spans="1:66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  <c r="S53" s="4" t="s">
        <v>18</v>
      </c>
      <c r="T53" s="99" t="s">
        <v>1</v>
      </c>
      <c r="U53" s="105"/>
      <c r="V53" s="105"/>
      <c r="W53" s="105"/>
      <c r="X53" s="6"/>
      <c r="Y53" s="99" t="s">
        <v>2</v>
      </c>
      <c r="Z53" s="100"/>
      <c r="AA53" s="100"/>
      <c r="AB53" s="100"/>
      <c r="AC53" s="6"/>
      <c r="AD53" s="99" t="s">
        <v>3</v>
      </c>
      <c r="AE53" s="100"/>
      <c r="AF53" s="100"/>
      <c r="AG53" s="101"/>
      <c r="AR53" s="4" t="s">
        <v>18</v>
      </c>
      <c r="AS53" s="99" t="s">
        <v>1</v>
      </c>
      <c r="AT53" s="105"/>
      <c r="AU53" s="105"/>
      <c r="AV53" s="105"/>
      <c r="AW53" s="6"/>
      <c r="AX53" s="99" t="s">
        <v>2</v>
      </c>
      <c r="AY53" s="100"/>
      <c r="AZ53" s="100"/>
      <c r="BA53" s="100"/>
      <c r="BB53" s="6"/>
      <c r="BC53" s="99" t="s">
        <v>3</v>
      </c>
      <c r="BD53" s="100"/>
      <c r="BE53" s="100"/>
      <c r="BF53" s="101"/>
    </row>
    <row r="54" spans="1:66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  <c r="S54" s="77" t="s">
        <v>23</v>
      </c>
      <c r="T54" s="14" t="s">
        <v>4</v>
      </c>
      <c r="U54" s="14" t="s">
        <v>5</v>
      </c>
      <c r="V54" s="14" t="s">
        <v>6</v>
      </c>
      <c r="W54" s="14" t="s">
        <v>173</v>
      </c>
      <c r="Y54" s="14" t="s">
        <v>4</v>
      </c>
      <c r="Z54" s="14" t="s">
        <v>5</v>
      </c>
      <c r="AA54" s="14" t="s">
        <v>6</v>
      </c>
      <c r="AB54" s="14" t="s">
        <v>173</v>
      </c>
      <c r="AD54" s="14" t="s">
        <v>4</v>
      </c>
      <c r="AE54" s="14" t="s">
        <v>5</v>
      </c>
      <c r="AF54" s="14" t="s">
        <v>6</v>
      </c>
      <c r="AG54" s="15" t="s">
        <v>173</v>
      </c>
      <c r="AR54" s="77" t="s">
        <v>23</v>
      </c>
      <c r="AS54" s="14" t="s">
        <v>4</v>
      </c>
      <c r="AT54" s="14" t="s">
        <v>5</v>
      </c>
      <c r="AU54" s="14" t="s">
        <v>6</v>
      </c>
      <c r="AV54" s="14" t="s">
        <v>173</v>
      </c>
      <c r="AX54" s="14" t="s">
        <v>4</v>
      </c>
      <c r="AY54" s="14" t="s">
        <v>5</v>
      </c>
      <c r="AZ54" s="14" t="s">
        <v>6</v>
      </c>
      <c r="BA54" s="14" t="s">
        <v>173</v>
      </c>
      <c r="BC54" s="14" t="s">
        <v>4</v>
      </c>
      <c r="BD54" s="14" t="s">
        <v>5</v>
      </c>
      <c r="BE54" s="14" t="s">
        <v>6</v>
      </c>
      <c r="BF54" s="15" t="s">
        <v>173</v>
      </c>
    </row>
    <row r="55" spans="1:66" ht="12.75" customHeight="1" x14ac:dyDescent="0.25">
      <c r="A55" s="18" t="s">
        <v>19</v>
      </c>
      <c r="B55" s="64">
        <f t="shared" ref="B55:D56" si="62">SUM(T55,AS55)</f>
        <v>0</v>
      </c>
      <c r="C55" s="64">
        <f t="shared" si="62"/>
        <v>0</v>
      </c>
      <c r="D55" s="64">
        <f t="shared" si="62"/>
        <v>0</v>
      </c>
      <c r="E55" s="19">
        <f>SUM(B55:D55)</f>
        <v>0</v>
      </c>
      <c r="G55" s="21">
        <f t="shared" ref="G55:I56" si="63">SUM(Y55,AX55)</f>
        <v>0</v>
      </c>
      <c r="H55" s="21">
        <f t="shared" si="63"/>
        <v>0</v>
      </c>
      <c r="I55" s="21">
        <f t="shared" si="63"/>
        <v>0</v>
      </c>
      <c r="J55" s="21">
        <f>SUM(G55:I55)</f>
        <v>0</v>
      </c>
      <c r="L55" s="22" t="str">
        <f t="shared" ref="L55:O57" si="64">IF(B55&lt;&gt;0,G55/B55,"--")</f>
        <v>--</v>
      </c>
      <c r="M55" s="22" t="str">
        <f t="shared" si="64"/>
        <v>--</v>
      </c>
      <c r="N55" s="22" t="str">
        <f t="shared" si="64"/>
        <v>--</v>
      </c>
      <c r="O55" s="23" t="str">
        <f t="shared" si="64"/>
        <v>--</v>
      </c>
      <c r="S55" s="18" t="s">
        <v>19</v>
      </c>
      <c r="T55" s="19">
        <v>0</v>
      </c>
      <c r="U55" s="19">
        <v>0</v>
      </c>
      <c r="V55" s="19">
        <v>0</v>
      </c>
      <c r="W55" s="19">
        <f>SUM(T55:V55)</f>
        <v>0</v>
      </c>
      <c r="Y55" s="51">
        <v>0</v>
      </c>
      <c r="Z55" s="51">
        <v>0</v>
      </c>
      <c r="AA55" s="51">
        <v>0</v>
      </c>
      <c r="AB55" s="21">
        <f>SUM(Y55:AA55)</f>
        <v>0</v>
      </c>
      <c r="AD55" s="22" t="str">
        <f t="shared" ref="AD55:AG57" si="65">IF(T55&lt;&gt;0,Y55/T55,"--")</f>
        <v>--</v>
      </c>
      <c r="AE55" s="22" t="str">
        <f t="shared" si="65"/>
        <v>--</v>
      </c>
      <c r="AF55" s="22" t="str">
        <f t="shared" si="65"/>
        <v>--</v>
      </c>
      <c r="AG55" s="23" t="str">
        <f t="shared" si="65"/>
        <v>--</v>
      </c>
      <c r="AI55">
        <v>158</v>
      </c>
      <c r="AM55">
        <f>$AM$8</f>
        <v>6</v>
      </c>
      <c r="AN55">
        <f>$AN$8</f>
        <v>28</v>
      </c>
      <c r="AO55">
        <f>$AO$8</f>
        <v>50</v>
      </c>
      <c r="AR55" s="18" t="s">
        <v>19</v>
      </c>
      <c r="AS55" s="19">
        <v>0</v>
      </c>
      <c r="AT55" s="19">
        <v>0</v>
      </c>
      <c r="AU55" s="19">
        <v>0</v>
      </c>
      <c r="AV55" s="19">
        <f>SUM(AS55:AU55)</f>
        <v>0</v>
      </c>
      <c r="AX55" s="51">
        <v>0</v>
      </c>
      <c r="AY55" s="51">
        <v>0</v>
      </c>
      <c r="AZ55" s="51">
        <v>0</v>
      </c>
      <c r="BA55" s="21">
        <f>SUM(AX55:AZ55)</f>
        <v>0</v>
      </c>
      <c r="BC55" s="22" t="str">
        <f t="shared" ref="BC55:BF57" si="66">IF(AS55&lt;&gt;0,AX55/AS55,"--")</f>
        <v>--</v>
      </c>
      <c r="BD55" s="22" t="str">
        <f t="shared" si="66"/>
        <v>--</v>
      </c>
      <c r="BE55" s="22" t="str">
        <f t="shared" si="66"/>
        <v>--</v>
      </c>
      <c r="BF55" s="23" t="str">
        <f t="shared" si="66"/>
        <v>--</v>
      </c>
      <c r="BH55">
        <v>158</v>
      </c>
      <c r="BL55">
        <f>$BL$8</f>
        <v>9</v>
      </c>
      <c r="BM55">
        <f>$BM$8</f>
        <v>31</v>
      </c>
      <c r="BN55">
        <f>$BN$8</f>
        <v>53</v>
      </c>
    </row>
    <row r="56" spans="1:66" ht="12.75" customHeight="1" x14ac:dyDescent="0.25">
      <c r="A56" s="18" t="s">
        <v>20</v>
      </c>
      <c r="B56" s="64">
        <f t="shared" si="62"/>
        <v>0.14117271590649497</v>
      </c>
      <c r="C56" s="64">
        <f t="shared" si="62"/>
        <v>0</v>
      </c>
      <c r="D56" s="64">
        <f t="shared" si="62"/>
        <v>0</v>
      </c>
      <c r="E56" s="19">
        <f>SUM(B56:D56)</f>
        <v>0.14117271590649497</v>
      </c>
      <c r="G56" s="21">
        <f t="shared" si="63"/>
        <v>0.10819703913746817</v>
      </c>
      <c r="H56" s="21">
        <f t="shared" si="63"/>
        <v>0</v>
      </c>
      <c r="I56" s="21">
        <f t="shared" si="63"/>
        <v>0</v>
      </c>
      <c r="J56" s="21">
        <f>SUM(G56:I56)</f>
        <v>0.10819703913746817</v>
      </c>
      <c r="L56" s="22">
        <f t="shared" si="64"/>
        <v>0.76641607723359184</v>
      </c>
      <c r="M56" s="22" t="str">
        <f t="shared" si="64"/>
        <v>--</v>
      </c>
      <c r="N56" s="22" t="str">
        <f t="shared" si="64"/>
        <v>--</v>
      </c>
      <c r="O56" s="23">
        <f t="shared" si="64"/>
        <v>0.76641607723359184</v>
      </c>
      <c r="S56" s="18" t="s">
        <v>20</v>
      </c>
      <c r="T56" s="19">
        <v>6.442062413599621E-2</v>
      </c>
      <c r="U56" s="19">
        <v>0</v>
      </c>
      <c r="V56" s="19">
        <v>0</v>
      </c>
      <c r="W56" s="19">
        <f>SUM(T56:V56)</f>
        <v>6.442062413599621E-2</v>
      </c>
      <c r="Y56" s="51">
        <v>4.9373002043249868E-2</v>
      </c>
      <c r="Z56" s="51">
        <v>0</v>
      </c>
      <c r="AA56" s="51">
        <v>0</v>
      </c>
      <c r="AB56" s="21">
        <f>SUM(Y56:AA56)</f>
        <v>4.9373002043249868E-2</v>
      </c>
      <c r="AD56" s="22">
        <f t="shared" si="65"/>
        <v>0.76641607723359195</v>
      </c>
      <c r="AE56" s="22" t="str">
        <f t="shared" si="65"/>
        <v>--</v>
      </c>
      <c r="AF56" s="22" t="str">
        <f t="shared" si="65"/>
        <v>--</v>
      </c>
      <c r="AG56" s="23">
        <f t="shared" si="65"/>
        <v>0.76641607723359195</v>
      </c>
      <c r="AI56">
        <v>160</v>
      </c>
      <c r="AM56">
        <f>$AM$8</f>
        <v>6</v>
      </c>
      <c r="AN56">
        <f>$AN$8</f>
        <v>28</v>
      </c>
      <c r="AO56">
        <f>$AO$8</f>
        <v>50</v>
      </c>
      <c r="AR56" s="18" t="s">
        <v>20</v>
      </c>
      <c r="AS56" s="19">
        <v>7.6752091770498757E-2</v>
      </c>
      <c r="AT56" s="19">
        <v>0</v>
      </c>
      <c r="AU56" s="19">
        <v>0</v>
      </c>
      <c r="AV56" s="19">
        <f>SUM(AS56:AU56)</f>
        <v>7.6752091770498757E-2</v>
      </c>
      <c r="AX56" s="51">
        <v>5.8824037094218309E-2</v>
      </c>
      <c r="AY56" s="51">
        <v>0</v>
      </c>
      <c r="AZ56" s="51">
        <v>0</v>
      </c>
      <c r="BA56" s="21">
        <f>SUM(AX56:AZ56)</f>
        <v>5.8824037094218309E-2</v>
      </c>
      <c r="BC56" s="22">
        <f t="shared" si="66"/>
        <v>0.76641607723359195</v>
      </c>
      <c r="BD56" s="22" t="str">
        <f t="shared" si="66"/>
        <v>--</v>
      </c>
      <c r="BE56" s="22" t="str">
        <f t="shared" si="66"/>
        <v>--</v>
      </c>
      <c r="BF56" s="23">
        <f t="shared" si="66"/>
        <v>0.76641607723359195</v>
      </c>
      <c r="BH56">
        <v>160</v>
      </c>
      <c r="BL56">
        <f>$BL$8</f>
        <v>9</v>
      </c>
      <c r="BM56">
        <f>$BM$8</f>
        <v>31</v>
      </c>
      <c r="BN56">
        <f>$BN$8</f>
        <v>53</v>
      </c>
    </row>
    <row r="57" spans="1:66" ht="12.75" customHeight="1" x14ac:dyDescent="0.25">
      <c r="A57" s="18" t="s">
        <v>31</v>
      </c>
      <c r="B57" s="19">
        <f>SUM(B55:B56)</f>
        <v>0.14117271590649497</v>
      </c>
      <c r="C57" s="19">
        <f>SUM(C55:C56)</f>
        <v>0</v>
      </c>
      <c r="D57" s="19">
        <f>SUM(D55:D56)</f>
        <v>0</v>
      </c>
      <c r="E57" s="19">
        <f>SUM(E55:E56)</f>
        <v>0.14117271590649497</v>
      </c>
      <c r="G57" s="21">
        <f>SUM(G55:G56)</f>
        <v>0.10819703913746817</v>
      </c>
      <c r="H57" s="21">
        <f>SUM(H55:H56)</f>
        <v>0</v>
      </c>
      <c r="I57" s="21">
        <f>SUM(I55:I56)</f>
        <v>0</v>
      </c>
      <c r="J57" s="21">
        <f>SUM(J55:J56)</f>
        <v>0.10819703913746817</v>
      </c>
      <c r="L57" s="22">
        <f t="shared" si="64"/>
        <v>0.76641607723359184</v>
      </c>
      <c r="M57" s="22" t="str">
        <f t="shared" si="64"/>
        <v>--</v>
      </c>
      <c r="N57" s="22" t="str">
        <f t="shared" si="64"/>
        <v>--</v>
      </c>
      <c r="O57" s="23">
        <f t="shared" si="64"/>
        <v>0.76641607723359184</v>
      </c>
      <c r="S57" s="18" t="s">
        <v>31</v>
      </c>
      <c r="T57" s="19">
        <f>SUM(T55:T56)</f>
        <v>6.442062413599621E-2</v>
      </c>
      <c r="U57" s="19">
        <f>SUM(U55:U56)</f>
        <v>0</v>
      </c>
      <c r="V57" s="19">
        <f>SUM(V55:V56)</f>
        <v>0</v>
      </c>
      <c r="W57" s="19">
        <f>SUM(W55:W56)</f>
        <v>6.442062413599621E-2</v>
      </c>
      <c r="Y57" s="21">
        <f>SUM(Y55:Y56)</f>
        <v>4.9373002043249868E-2</v>
      </c>
      <c r="Z57" s="21">
        <f>SUM(Z55:Z56)</f>
        <v>0</v>
      </c>
      <c r="AA57" s="21">
        <f>SUM(AA55:AA56)</f>
        <v>0</v>
      </c>
      <c r="AB57" s="21">
        <f>SUM(AB55:AB56)</f>
        <v>4.9373002043249868E-2</v>
      </c>
      <c r="AD57" s="22">
        <f t="shared" si="65"/>
        <v>0.76641607723359195</v>
      </c>
      <c r="AE57" s="22" t="str">
        <f t="shared" si="65"/>
        <v>--</v>
      </c>
      <c r="AF57" s="22" t="str">
        <f t="shared" si="65"/>
        <v>--</v>
      </c>
      <c r="AG57" s="23">
        <f t="shared" si="65"/>
        <v>0.76641607723359195</v>
      </c>
      <c r="AR57" s="18" t="s">
        <v>31</v>
      </c>
      <c r="AS57" s="19">
        <f>SUM(AS55:AS56)</f>
        <v>7.6752091770498757E-2</v>
      </c>
      <c r="AT57" s="19">
        <f>SUM(AT55:AT56)</f>
        <v>0</v>
      </c>
      <c r="AU57" s="19">
        <f>SUM(AU55:AU56)</f>
        <v>0</v>
      </c>
      <c r="AV57" s="19">
        <f>SUM(AV55:AV56)</f>
        <v>7.6752091770498757E-2</v>
      </c>
      <c r="AX57" s="21">
        <f>SUM(AX55:AX56)</f>
        <v>5.8824037094218309E-2</v>
      </c>
      <c r="AY57" s="21">
        <f>SUM(AY55:AY56)</f>
        <v>0</v>
      </c>
      <c r="AZ57" s="21">
        <f>SUM(AZ55:AZ56)</f>
        <v>0</v>
      </c>
      <c r="BA57" s="21">
        <f>SUM(BA55:BA56)</f>
        <v>5.8824037094218309E-2</v>
      </c>
      <c r="BC57" s="22">
        <f t="shared" si="66"/>
        <v>0.76641607723359195</v>
      </c>
      <c r="BD57" s="22" t="str">
        <f t="shared" si="66"/>
        <v>--</v>
      </c>
      <c r="BE57" s="22" t="str">
        <f t="shared" si="66"/>
        <v>--</v>
      </c>
      <c r="BF57" s="23">
        <f t="shared" si="66"/>
        <v>0.76641607723359195</v>
      </c>
    </row>
    <row r="58" spans="1:66" ht="12.75" customHeight="1" x14ac:dyDescent="0.3">
      <c r="A58" s="78" t="s">
        <v>32</v>
      </c>
      <c r="B58" s="19"/>
      <c r="C58" s="19"/>
      <c r="D58" s="19"/>
      <c r="O58" s="17"/>
      <c r="S58" s="78" t="s">
        <v>32</v>
      </c>
      <c r="T58" s="19"/>
      <c r="U58" s="19"/>
      <c r="V58" s="19"/>
      <c r="AG58" s="17"/>
      <c r="AR58" s="78" t="s">
        <v>32</v>
      </c>
      <c r="AS58" s="19"/>
      <c r="AT58" s="19"/>
      <c r="AU58" s="19"/>
      <c r="BF58" s="17"/>
    </row>
    <row r="59" spans="1:66" x14ac:dyDescent="0.25">
      <c r="A59" s="18" t="s">
        <v>19</v>
      </c>
      <c r="B59" s="64">
        <f t="shared" ref="B59:D60" si="67">SUM(T59,AS59)</f>
        <v>0</v>
      </c>
      <c r="C59" s="64">
        <f t="shared" si="67"/>
        <v>0.52605200599328683</v>
      </c>
      <c r="D59" s="64">
        <f t="shared" si="67"/>
        <v>47.411171104350998</v>
      </c>
      <c r="E59" s="19">
        <f>SUM(B59:D59)</f>
        <v>47.937223110344284</v>
      </c>
      <c r="G59" s="21">
        <f t="shared" ref="G59:I60" si="68">SUM(Y59,AX59)</f>
        <v>0</v>
      </c>
      <c r="H59" s="21">
        <f t="shared" si="68"/>
        <v>0.44351415934098165</v>
      </c>
      <c r="I59" s="21">
        <f t="shared" si="68"/>
        <v>59.260768188637712</v>
      </c>
      <c r="J59" s="21">
        <f>SUM(G59:I59)</f>
        <v>59.70428234797869</v>
      </c>
      <c r="L59" s="22" t="str">
        <f t="shared" ref="L59:O62" si="69">IF(B59&lt;&gt;0,G59/B59,"--")</f>
        <v>--</v>
      </c>
      <c r="M59" s="22">
        <f t="shared" si="69"/>
        <v>0.84309945459392754</v>
      </c>
      <c r="N59" s="22">
        <f t="shared" si="69"/>
        <v>1.24993259622729</v>
      </c>
      <c r="O59" s="23">
        <f t="shared" si="69"/>
        <v>1.2454681033681989</v>
      </c>
      <c r="S59" s="18" t="s">
        <v>19</v>
      </c>
      <c r="T59" s="19">
        <v>0</v>
      </c>
      <c r="U59" s="19">
        <v>0</v>
      </c>
      <c r="V59" s="19">
        <v>47.411171104350998</v>
      </c>
      <c r="W59" s="19">
        <f>SUM(T59:V59)</f>
        <v>47.411171104350998</v>
      </c>
      <c r="Y59" s="51">
        <v>0</v>
      </c>
      <c r="Z59" s="51">
        <v>0</v>
      </c>
      <c r="AA59" s="51">
        <v>59.260768188637712</v>
      </c>
      <c r="AB59" s="21">
        <f>SUM(Y59:AA59)</f>
        <v>59.260768188637712</v>
      </c>
      <c r="AD59" s="22" t="str">
        <f t="shared" ref="AD59:AG62" si="70">IF(T59&lt;&gt;0,Y59/T59,"--")</f>
        <v>--</v>
      </c>
      <c r="AE59" s="22" t="str">
        <f t="shared" si="70"/>
        <v>--</v>
      </c>
      <c r="AF59" s="22">
        <f t="shared" si="70"/>
        <v>1.24993259622729</v>
      </c>
      <c r="AG59" s="23">
        <f t="shared" si="70"/>
        <v>1.24993259622729</v>
      </c>
      <c r="AI59">
        <v>135</v>
      </c>
      <c r="AM59">
        <f>$AM$8</f>
        <v>6</v>
      </c>
      <c r="AN59">
        <f>$AN$8</f>
        <v>28</v>
      </c>
      <c r="AO59">
        <f>$AO$8</f>
        <v>50</v>
      </c>
      <c r="AR59" s="18" t="s">
        <v>19</v>
      </c>
      <c r="AS59" s="19">
        <v>0</v>
      </c>
      <c r="AT59" s="19">
        <v>0.52605200599328683</v>
      </c>
      <c r="AU59" s="19">
        <v>0</v>
      </c>
      <c r="AV59" s="19">
        <f>SUM(AS59:AU59)</f>
        <v>0.52605200599328683</v>
      </c>
      <c r="AX59" s="51">
        <v>0</v>
      </c>
      <c r="AY59" s="51">
        <v>0.44351415934098165</v>
      </c>
      <c r="AZ59" s="51">
        <v>0</v>
      </c>
      <c r="BA59" s="21">
        <f>SUM(AX59:AZ59)</f>
        <v>0.44351415934098165</v>
      </c>
      <c r="BC59" s="22" t="str">
        <f t="shared" ref="BC59:BF62" si="71">IF(AS59&lt;&gt;0,AX59/AS59,"--")</f>
        <v>--</v>
      </c>
      <c r="BD59" s="22">
        <f t="shared" si="71"/>
        <v>0.84309945459392754</v>
      </c>
      <c r="BE59" s="22" t="str">
        <f t="shared" si="71"/>
        <v>--</v>
      </c>
      <c r="BF59" s="23">
        <f t="shared" si="71"/>
        <v>0.84309945459392754</v>
      </c>
      <c r="BH59">
        <v>135</v>
      </c>
      <c r="BL59">
        <f>$BL$8</f>
        <v>9</v>
      </c>
      <c r="BM59">
        <f>$BM$8</f>
        <v>31</v>
      </c>
      <c r="BN59">
        <f>$BN$8</f>
        <v>53</v>
      </c>
    </row>
    <row r="60" spans="1:66" x14ac:dyDescent="0.25">
      <c r="A60" s="18" t="s">
        <v>20</v>
      </c>
      <c r="B60" s="64">
        <f t="shared" si="67"/>
        <v>0</v>
      </c>
      <c r="C60" s="64">
        <f t="shared" si="67"/>
        <v>0.12578343684169213</v>
      </c>
      <c r="D60" s="64">
        <f t="shared" si="67"/>
        <v>0</v>
      </c>
      <c r="E60" s="19">
        <f>SUM(B60:D60)</f>
        <v>0.12578343684169213</v>
      </c>
      <c r="G60" s="21">
        <f t="shared" si="68"/>
        <v>0</v>
      </c>
      <c r="H60" s="21">
        <f t="shared" si="68"/>
        <v>0.2207007907442568</v>
      </c>
      <c r="I60" s="21">
        <f t="shared" si="68"/>
        <v>0</v>
      </c>
      <c r="J60" s="21">
        <f>SUM(G60:I60)</f>
        <v>0.2207007907442568</v>
      </c>
      <c r="L60" s="22" t="str">
        <f t="shared" si="69"/>
        <v>--</v>
      </c>
      <c r="M60" s="22">
        <f t="shared" si="69"/>
        <v>1.7546093212735574</v>
      </c>
      <c r="N60" s="22" t="str">
        <f t="shared" si="69"/>
        <v>--</v>
      </c>
      <c r="O60" s="23">
        <f t="shared" si="69"/>
        <v>1.7546093212735574</v>
      </c>
      <c r="S60" s="18" t="s">
        <v>20</v>
      </c>
      <c r="T60" s="19">
        <v>0</v>
      </c>
      <c r="U60" s="19">
        <v>3.8949953467027482E-2</v>
      </c>
      <c r="V60" s="19">
        <v>0</v>
      </c>
      <c r="W60" s="19">
        <f>SUM(T60:V60)</f>
        <v>3.8949953467027482E-2</v>
      </c>
      <c r="Y60" s="51">
        <v>0</v>
      </c>
      <c r="Z60" s="51">
        <v>6.8341951416417732E-2</v>
      </c>
      <c r="AA60" s="51">
        <v>0</v>
      </c>
      <c r="AB60" s="21">
        <f>SUM(Y60:AA60)</f>
        <v>6.8341951416417732E-2</v>
      </c>
      <c r="AD60" s="22" t="str">
        <f t="shared" si="70"/>
        <v>--</v>
      </c>
      <c r="AE60" s="22">
        <f t="shared" si="70"/>
        <v>1.7546093212735574</v>
      </c>
      <c r="AF60" s="22" t="str">
        <f t="shared" si="70"/>
        <v>--</v>
      </c>
      <c r="AG60" s="23">
        <f t="shared" si="70"/>
        <v>1.7546093212735574</v>
      </c>
      <c r="AI60">
        <v>137</v>
      </c>
      <c r="AM60">
        <f>$AM$8</f>
        <v>6</v>
      </c>
      <c r="AN60">
        <f>$AN$8</f>
        <v>28</v>
      </c>
      <c r="AO60">
        <f>$AO$8</f>
        <v>50</v>
      </c>
      <c r="AR60" s="18" t="s">
        <v>20</v>
      </c>
      <c r="AS60" s="19">
        <v>0</v>
      </c>
      <c r="AT60" s="19">
        <v>8.683348337466465E-2</v>
      </c>
      <c r="AU60" s="19">
        <v>0</v>
      </c>
      <c r="AV60" s="19">
        <f>SUM(AS60:AU60)</f>
        <v>8.683348337466465E-2</v>
      </c>
      <c r="AX60" s="51">
        <v>0</v>
      </c>
      <c r="AY60" s="51">
        <v>0.15235883932783909</v>
      </c>
      <c r="AZ60" s="51">
        <v>0</v>
      </c>
      <c r="BA60" s="21">
        <f>SUM(AX60:AZ60)</f>
        <v>0.15235883932783909</v>
      </c>
      <c r="BC60" s="22" t="str">
        <f t="shared" si="71"/>
        <v>--</v>
      </c>
      <c r="BD60" s="22">
        <f t="shared" si="71"/>
        <v>1.7546093212735576</v>
      </c>
      <c r="BE60" s="22" t="str">
        <f t="shared" si="71"/>
        <v>--</v>
      </c>
      <c r="BF60" s="23">
        <f t="shared" si="71"/>
        <v>1.7546093212735576</v>
      </c>
      <c r="BH60">
        <v>137</v>
      </c>
      <c r="BL60">
        <f>$BL$8</f>
        <v>9</v>
      </c>
      <c r="BM60">
        <f>$BM$8</f>
        <v>31</v>
      </c>
      <c r="BN60">
        <f>$BN$8</f>
        <v>53</v>
      </c>
    </row>
    <row r="61" spans="1:66" x14ac:dyDescent="0.25">
      <c r="A61" s="79" t="s">
        <v>33</v>
      </c>
      <c r="B61" s="28">
        <f>SUM(B59:B60)</f>
        <v>0</v>
      </c>
      <c r="C61" s="28">
        <f>SUM(C59:C60)</f>
        <v>0.65183544283497896</v>
      </c>
      <c r="D61" s="28">
        <f>SUM(D59:D60)</f>
        <v>47.411171104350998</v>
      </c>
      <c r="E61" s="28">
        <f>SUM(E59:E60)</f>
        <v>48.063006547185978</v>
      </c>
      <c r="F61" s="29"/>
      <c r="G61" s="69">
        <f>SUM(G59:G60)</f>
        <v>0</v>
      </c>
      <c r="H61" s="69">
        <f>SUM(H59:H60)</f>
        <v>0.66421495008523845</v>
      </c>
      <c r="I61" s="69">
        <f>SUM(I59:I60)</f>
        <v>59.260768188637712</v>
      </c>
      <c r="J61" s="30">
        <f>SUM(J59:J60)</f>
        <v>59.924983138722951</v>
      </c>
      <c r="K61" s="29"/>
      <c r="L61" s="31" t="str">
        <f t="shared" si="69"/>
        <v>--</v>
      </c>
      <c r="M61" s="31">
        <f t="shared" si="69"/>
        <v>1.0189917676099634</v>
      </c>
      <c r="N61" s="31">
        <f t="shared" si="69"/>
        <v>1.24993259622729</v>
      </c>
      <c r="O61" s="32">
        <f t="shared" si="69"/>
        <v>1.2468005529344373</v>
      </c>
      <c r="S61" s="79" t="s">
        <v>33</v>
      </c>
      <c r="T61" s="28">
        <f>SUM(T59:T60)</f>
        <v>0</v>
      </c>
      <c r="U61" s="28">
        <f>SUM(U59:U60)</f>
        <v>3.8949953467027482E-2</v>
      </c>
      <c r="V61" s="28">
        <f>SUM(V59:V60)</f>
        <v>47.411171104350998</v>
      </c>
      <c r="W61" s="28">
        <f>SUM(W59:W60)</f>
        <v>47.450121057818023</v>
      </c>
      <c r="X61" s="29"/>
      <c r="Y61" s="69">
        <f>SUM(Y59:Y60)</f>
        <v>0</v>
      </c>
      <c r="Z61" s="69">
        <f>SUM(Z59:Z60)</f>
        <v>6.8341951416417732E-2</v>
      </c>
      <c r="AA61" s="69">
        <f>SUM(AA59:AA60)</f>
        <v>59.260768188637712</v>
      </c>
      <c r="AB61" s="30">
        <f>SUM(AB59:AB60)</f>
        <v>59.329110140054127</v>
      </c>
      <c r="AC61" s="29"/>
      <c r="AD61" s="31" t="str">
        <f t="shared" si="70"/>
        <v>--</v>
      </c>
      <c r="AE61" s="31">
        <f t="shared" si="70"/>
        <v>1.7546093212735574</v>
      </c>
      <c r="AF61" s="31">
        <f t="shared" si="70"/>
        <v>1.24993259622729</v>
      </c>
      <c r="AG61" s="32">
        <f t="shared" si="70"/>
        <v>1.2503468656647165</v>
      </c>
      <c r="AR61" s="79" t="s">
        <v>33</v>
      </c>
      <c r="AS61" s="28">
        <f>SUM(AS59:AS60)</f>
        <v>0</v>
      </c>
      <c r="AT61" s="28">
        <f>SUM(AT59:AT60)</f>
        <v>0.61288548936795151</v>
      </c>
      <c r="AU61" s="28">
        <f>SUM(AU59:AU60)</f>
        <v>0</v>
      </c>
      <c r="AV61" s="28">
        <f>SUM(AV59:AV60)</f>
        <v>0.61288548936795151</v>
      </c>
      <c r="AW61" s="29"/>
      <c r="AX61" s="69">
        <f>SUM(AX59:AX60)</f>
        <v>0</v>
      </c>
      <c r="AY61" s="69">
        <f>SUM(AY59:AY60)</f>
        <v>0.59587299866882071</v>
      </c>
      <c r="AZ61" s="69">
        <f>SUM(AZ59:AZ60)</f>
        <v>0</v>
      </c>
      <c r="BA61" s="30">
        <f>SUM(BA59:BA60)</f>
        <v>0.59587299866882071</v>
      </c>
      <c r="BB61" s="29"/>
      <c r="BC61" s="31" t="str">
        <f t="shared" si="71"/>
        <v>--</v>
      </c>
      <c r="BD61" s="31">
        <f t="shared" si="71"/>
        <v>0.97224197506017773</v>
      </c>
      <c r="BE61" s="31" t="str">
        <f t="shared" si="71"/>
        <v>--</v>
      </c>
      <c r="BF61" s="32">
        <f t="shared" si="71"/>
        <v>0.97224197506017773</v>
      </c>
    </row>
    <row r="62" spans="1:66" ht="13.5" thickBot="1" x14ac:dyDescent="0.35">
      <c r="A62" s="33" t="s">
        <v>17</v>
      </c>
      <c r="B62" s="37">
        <f>SUM(B57,B61)</f>
        <v>0.14117271590649497</v>
      </c>
      <c r="C62" s="37">
        <f>SUM(C57,C61)</f>
        <v>0.65183544283497896</v>
      </c>
      <c r="D62" s="37">
        <f>SUM(D57,D61)</f>
        <v>47.411171104350998</v>
      </c>
      <c r="E62" s="37">
        <f>SUM(E57,E61)</f>
        <v>48.20417926309247</v>
      </c>
      <c r="F62" s="84"/>
      <c r="G62" s="39">
        <f>SUM(G57,G61)</f>
        <v>0.10819703913746817</v>
      </c>
      <c r="H62" s="39">
        <f>SUM(H57,H61)</f>
        <v>0.66421495008523845</v>
      </c>
      <c r="I62" s="39">
        <f>SUM(I57,I61)</f>
        <v>59.260768188637712</v>
      </c>
      <c r="J62" s="39">
        <f>SUM(J57,J61)</f>
        <v>60.033180177860416</v>
      </c>
      <c r="K62" s="84"/>
      <c r="L62" s="40">
        <f t="shared" si="69"/>
        <v>0.76641607723359184</v>
      </c>
      <c r="M62" s="40">
        <f t="shared" si="69"/>
        <v>1.0189917676099634</v>
      </c>
      <c r="N62" s="40">
        <f t="shared" si="69"/>
        <v>1.24993259622729</v>
      </c>
      <c r="O62" s="41">
        <f t="shared" si="69"/>
        <v>1.245393679461001</v>
      </c>
      <c r="S62" s="33" t="s">
        <v>17</v>
      </c>
      <c r="T62" s="37">
        <f>SUM(T57,T61)</f>
        <v>6.442062413599621E-2</v>
      </c>
      <c r="U62" s="37">
        <f>SUM(U57,U61)</f>
        <v>3.8949953467027482E-2</v>
      </c>
      <c r="V62" s="37">
        <f>SUM(V57,V61)</f>
        <v>47.411171104350998</v>
      </c>
      <c r="W62" s="37">
        <f>SUM(W57,W61)</f>
        <v>47.514541681954022</v>
      </c>
      <c r="X62" s="84"/>
      <c r="Y62" s="39">
        <f>SUM(Y57,Y61)</f>
        <v>4.9373002043249868E-2</v>
      </c>
      <c r="Z62" s="39">
        <f>SUM(Z57,Z61)</f>
        <v>6.8341951416417732E-2</v>
      </c>
      <c r="AA62" s="39">
        <f>SUM(AA57,AA61)</f>
        <v>59.260768188637712</v>
      </c>
      <c r="AB62" s="39">
        <f>SUM(AB57,AB61)</f>
        <v>59.378483142097373</v>
      </c>
      <c r="AC62" s="84"/>
      <c r="AD62" s="40">
        <f t="shared" si="70"/>
        <v>0.76641607723359195</v>
      </c>
      <c r="AE62" s="40">
        <f t="shared" si="70"/>
        <v>1.7546093212735574</v>
      </c>
      <c r="AF62" s="40">
        <f t="shared" si="70"/>
        <v>1.24993259622729</v>
      </c>
      <c r="AG62" s="41">
        <f t="shared" si="70"/>
        <v>1.24969074814099</v>
      </c>
      <c r="AR62" s="33" t="s">
        <v>17</v>
      </c>
      <c r="AS62" s="37">
        <f>SUM(AS57,AS61)</f>
        <v>7.6752091770498757E-2</v>
      </c>
      <c r="AT62" s="37">
        <f>SUM(AT57,AT61)</f>
        <v>0.61288548936795151</v>
      </c>
      <c r="AU62" s="37">
        <f>SUM(AU57,AU61)</f>
        <v>0</v>
      </c>
      <c r="AV62" s="37">
        <f>SUM(AV57,AV61)</f>
        <v>0.68963758113845031</v>
      </c>
      <c r="AW62" s="84"/>
      <c r="AX62" s="39">
        <f>SUM(AX57,AX61)</f>
        <v>5.8824037094218309E-2</v>
      </c>
      <c r="AY62" s="39">
        <f>SUM(AY57,AY61)</f>
        <v>0.59587299866882071</v>
      </c>
      <c r="AZ62" s="39">
        <f>SUM(AZ57,AZ61)</f>
        <v>0</v>
      </c>
      <c r="BA62" s="39">
        <f>SUM(BA57,BA61)</f>
        <v>0.65469703576303906</v>
      </c>
      <c r="BB62" s="84"/>
      <c r="BC62" s="40">
        <f t="shared" si="71"/>
        <v>0.76641607723359195</v>
      </c>
      <c r="BD62" s="40">
        <f t="shared" si="71"/>
        <v>0.97224197506017773</v>
      </c>
      <c r="BE62" s="40" t="str">
        <f t="shared" si="71"/>
        <v>--</v>
      </c>
      <c r="BF62" s="41">
        <f t="shared" si="71"/>
        <v>0.94933491687368377</v>
      </c>
    </row>
    <row r="63" spans="1:66" ht="5.15" customHeight="1" x14ac:dyDescent="0.3">
      <c r="A63" s="42"/>
      <c r="S63" s="42"/>
      <c r="AR63" s="42"/>
    </row>
    <row r="64" spans="1:66" ht="13" x14ac:dyDescent="0.3">
      <c r="A64" s="42" t="s">
        <v>21</v>
      </c>
      <c r="B64" s="19">
        <f>B51</f>
        <v>28.555535809996243</v>
      </c>
      <c r="C64" s="19">
        <f>C51</f>
        <v>3.9199040202080551</v>
      </c>
      <c r="D64" s="19">
        <f>D51</f>
        <v>256.8636415401715</v>
      </c>
      <c r="E64" s="19">
        <f>E51</f>
        <v>289.33908137037577</v>
      </c>
      <c r="G64" s="21">
        <f>SUM(G51,G62)</f>
        <v>94.10783185963902</v>
      </c>
      <c r="H64" s="21">
        <f>SUM(H51,H62)</f>
        <v>16.936708252295947</v>
      </c>
      <c r="I64" s="21">
        <f>SUM(I51,I62)</f>
        <v>5346.6899941612355</v>
      </c>
      <c r="J64" s="21">
        <f>SUM(J51,J62)</f>
        <v>5457.7345342731705</v>
      </c>
      <c r="L64" s="22">
        <f>IF(B64&lt;&gt;0,G64/B64,"--")</f>
        <v>3.2956072856001297</v>
      </c>
      <c r="M64" s="22">
        <f>IF(C64&lt;&gt;0,H64/C64,"--")</f>
        <v>4.3206946305274601</v>
      </c>
      <c r="N64" s="22">
        <f>IF(D64&lt;&gt;0,I64/D64,"--")</f>
        <v>20.815285347907263</v>
      </c>
      <c r="O64" s="22">
        <f>IF(E64&lt;&gt;0,J64/E64,"--")</f>
        <v>18.862763054420775</v>
      </c>
      <c r="S64" s="42" t="s">
        <v>21</v>
      </c>
      <c r="T64" s="19">
        <f>T51</f>
        <v>14.753144700652422</v>
      </c>
      <c r="U64" s="19">
        <f>U51</f>
        <v>0.76998329060816451</v>
      </c>
      <c r="V64" s="19">
        <f>V51</f>
        <v>256.8636415401715</v>
      </c>
      <c r="W64" s="19">
        <f>W51</f>
        <v>272.38676953143204</v>
      </c>
      <c r="Y64" s="21">
        <f>SUM(Y51,Y62)</f>
        <v>48.727606543987356</v>
      </c>
      <c r="Z64" s="21">
        <f>SUM(Z51,Z62)</f>
        <v>3.3459022896575137</v>
      </c>
      <c r="AA64" s="21">
        <f>SUM(AA51,AA62)</f>
        <v>5346.6899941612355</v>
      </c>
      <c r="AB64" s="21">
        <f>SUM(AB51,AB62)</f>
        <v>5398.7635029948806</v>
      </c>
      <c r="AD64" s="22">
        <f>IF(T64&lt;&gt;0,Y64/T64,"--")</f>
        <v>3.3028623749506432</v>
      </c>
      <c r="AE64" s="22">
        <f>IF(U64&lt;&gt;0,Z64/U64,"--")</f>
        <v>4.345421946773393</v>
      </c>
      <c r="AF64" s="22">
        <f>IF(V64&lt;&gt;0,AA64/V64,"--")</f>
        <v>20.815285347907263</v>
      </c>
      <c r="AG64" s="22">
        <f>IF(W64&lt;&gt;0,AB64/W64,"--")</f>
        <v>19.820211944515503</v>
      </c>
      <c r="AR64" s="42" t="s">
        <v>21</v>
      </c>
      <c r="AS64" s="19">
        <f>AS51</f>
        <v>13.802391109343819</v>
      </c>
      <c r="AT64" s="19">
        <f>AT51</f>
        <v>3.1499207295998906</v>
      </c>
      <c r="AU64" s="19">
        <f>AU51</f>
        <v>0</v>
      </c>
      <c r="AV64" s="19">
        <f>AV51</f>
        <v>16.952311838943711</v>
      </c>
      <c r="AX64" s="21">
        <f>SUM(AX51,AX62)</f>
        <v>45.380225315651664</v>
      </c>
      <c r="AY64" s="21">
        <f>SUM(AY51,AY62)</f>
        <v>13.590805962638433</v>
      </c>
      <c r="AZ64" s="21">
        <f>SUM(AZ51,AZ62)</f>
        <v>0</v>
      </c>
      <c r="BA64" s="21">
        <f>SUM(BA51,BA62)</f>
        <v>58.971031278290098</v>
      </c>
      <c r="BC64" s="22">
        <f>IF(AS64&lt;&gt;0,AX64/AS64,"--")</f>
        <v>3.2878524420982798</v>
      </c>
      <c r="BD64" s="22">
        <f>IF(AT64&lt;&gt;0,AY64/AT64,"--")</f>
        <v>4.3146501545023845</v>
      </c>
      <c r="BE64" s="22" t="str">
        <f>IF(AU64&lt;&gt;0,AZ64/AU64,"--")</f>
        <v>--</v>
      </c>
      <c r="BF64" s="22">
        <f>IF(AV64&lt;&gt;0,BA64/AV64,"--")</f>
        <v>3.4786424316958855</v>
      </c>
    </row>
    <row r="65" spans="1:66" hidden="1" x14ac:dyDescent="0.25"/>
    <row r="66" spans="1:66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61">
        <f>G64-Y64-AX64</f>
        <v>0</v>
      </c>
      <c r="H66" s="61">
        <f>H64-Z64-AY64</f>
        <v>0</v>
      </c>
      <c r="I66" s="61">
        <f>I64-AA64-AZ64</f>
        <v>0</v>
      </c>
      <c r="J66" s="61">
        <f>J64-AB64-BA64</f>
        <v>-1.4210854715202004E-13</v>
      </c>
      <c r="L66" s="71"/>
      <c r="M66" s="71"/>
      <c r="N66" s="71"/>
      <c r="O66" s="71"/>
      <c r="S66" s="89" t="s">
        <v>115</v>
      </c>
      <c r="T66" s="70">
        <f>T10-SUM(T11:T13)</f>
        <v>0</v>
      </c>
      <c r="U66" s="70">
        <f>U10-SUM(U11:U13)</f>
        <v>0</v>
      </c>
      <c r="V66" s="70">
        <f>V10-SUM(V11:V13)</f>
        <v>0</v>
      </c>
      <c r="Y66" s="70">
        <v>0</v>
      </c>
      <c r="Z66" s="70">
        <v>0</v>
      </c>
      <c r="AA66" s="70">
        <v>0</v>
      </c>
      <c r="AB66" s="71"/>
      <c r="AD66" s="70">
        <v>-4.4408920985006262E-16</v>
      </c>
      <c r="AE66" s="70">
        <v>0</v>
      </c>
      <c r="AF66" s="70">
        <v>0</v>
      </c>
      <c r="AG66" s="71"/>
      <c r="AI66">
        <v>157</v>
      </c>
      <c r="AM66">
        <f>$AM$8</f>
        <v>6</v>
      </c>
      <c r="AN66">
        <f>$AN$8</f>
        <v>28</v>
      </c>
      <c r="AO66">
        <f>$AO$8</f>
        <v>50</v>
      </c>
      <c r="AR66" s="89" t="s">
        <v>115</v>
      </c>
      <c r="AS66" s="70">
        <f>AS10-SUM(AS11:AS13)</f>
        <v>0</v>
      </c>
      <c r="AT66" s="70">
        <f>AT10-SUM(AT11:AT13)</f>
        <v>0</v>
      </c>
      <c r="AU66" s="70">
        <f>AU10-SUM(AU11:AU13)</f>
        <v>0</v>
      </c>
      <c r="AX66" s="70">
        <v>0</v>
      </c>
      <c r="AY66" s="70">
        <v>0</v>
      </c>
      <c r="AZ66" s="70">
        <v>0</v>
      </c>
      <c r="BA66" s="71"/>
      <c r="BC66" s="70">
        <v>0</v>
      </c>
      <c r="BD66" s="70">
        <v>0</v>
      </c>
      <c r="BE66" s="70">
        <v>0</v>
      </c>
      <c r="BF66" s="71"/>
      <c r="BH66">
        <v>157</v>
      </c>
      <c r="BL66">
        <f>$BL$8</f>
        <v>9</v>
      </c>
      <c r="BM66">
        <f>$BM$8</f>
        <v>31</v>
      </c>
      <c r="BN66">
        <f>$BN$8</f>
        <v>53</v>
      </c>
    </row>
    <row r="67" spans="1:66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1"/>
      <c r="H67" s="71"/>
      <c r="I67" s="71"/>
      <c r="J67" s="71"/>
      <c r="L67" s="71"/>
      <c r="M67" s="71"/>
      <c r="N67" s="71"/>
      <c r="T67" s="70">
        <f>T19-SUM(T20:T22)</f>
        <v>0</v>
      </c>
      <c r="U67" s="70">
        <f>U19-SUM(U20:U22)</f>
        <v>0</v>
      </c>
      <c r="V67" s="70">
        <f>V19-SUM(V20:V22)</f>
        <v>0</v>
      </c>
      <c r="Y67" s="70">
        <v>0</v>
      </c>
      <c r="Z67" s="70">
        <v>0</v>
      </c>
      <c r="AA67" s="70">
        <v>0</v>
      </c>
      <c r="AB67" s="71"/>
      <c r="AD67" s="70">
        <v>0</v>
      </c>
      <c r="AE67" s="70">
        <v>0</v>
      </c>
      <c r="AF67" s="70">
        <v>-3.5527136788005009E-15</v>
      </c>
      <c r="AI67">
        <v>134</v>
      </c>
      <c r="AM67">
        <f>$AM$8</f>
        <v>6</v>
      </c>
      <c r="AN67">
        <f>$AN$8</f>
        <v>28</v>
      </c>
      <c r="AO67">
        <f>$AO$8</f>
        <v>50</v>
      </c>
      <c r="AS67" s="70">
        <f>AS19-SUM(AS20:AS22)</f>
        <v>0</v>
      </c>
      <c r="AT67" s="70">
        <f>AT19-SUM(AT20:AT22)</f>
        <v>0</v>
      </c>
      <c r="AU67" s="70">
        <f>AU19-SUM(AU20:AU22)</f>
        <v>0</v>
      </c>
      <c r="AX67" s="70">
        <v>0</v>
      </c>
      <c r="AY67" s="70">
        <v>0</v>
      </c>
      <c r="AZ67" s="70">
        <v>0</v>
      </c>
      <c r="BA67" s="71"/>
      <c r="BC67" s="70">
        <v>-8.8817841970012523E-16</v>
      </c>
      <c r="BD67" s="70">
        <v>0</v>
      </c>
      <c r="BE67" s="70">
        <v>0</v>
      </c>
      <c r="BH67">
        <v>134</v>
      </c>
      <c r="BL67">
        <f>$BL$8</f>
        <v>9</v>
      </c>
      <c r="BM67">
        <f>$BM$8</f>
        <v>31</v>
      </c>
      <c r="BN67">
        <f>$BN$8</f>
        <v>53</v>
      </c>
    </row>
    <row r="68" spans="1:66" hidden="1" x14ac:dyDescent="0.25">
      <c r="A68" s="45" t="s">
        <v>186</v>
      </c>
      <c r="B68" s="162">
        <f>SUM(B66:J67,T66:AF68,AS66:BE68)</f>
        <v>-1.5276668818842154E-13</v>
      </c>
      <c r="G68" s="71"/>
      <c r="H68" s="71"/>
      <c r="I68" s="71"/>
      <c r="J68" s="71"/>
      <c r="L68" s="71"/>
      <c r="M68" s="71"/>
      <c r="N68" s="71"/>
      <c r="Y68" s="70">
        <v>0</v>
      </c>
      <c r="Z68" s="70">
        <v>0</v>
      </c>
      <c r="AA68" s="70">
        <v>0</v>
      </c>
      <c r="AB68" s="71"/>
      <c r="AD68" s="70">
        <v>-4.4408920985006262E-16</v>
      </c>
      <c r="AE68" s="70">
        <v>0</v>
      </c>
      <c r="AF68" s="70">
        <v>-3.5527136788005009E-15</v>
      </c>
      <c r="AI68">
        <v>84</v>
      </c>
      <c r="AJ68">
        <v>19</v>
      </c>
      <c r="AM68">
        <f>$AM$8</f>
        <v>6</v>
      </c>
      <c r="AN68">
        <f>$AN$8</f>
        <v>28</v>
      </c>
      <c r="AO68">
        <f>$AO$8</f>
        <v>50</v>
      </c>
      <c r="AX68" s="70">
        <v>0</v>
      </c>
      <c r="AY68" s="70">
        <v>0</v>
      </c>
      <c r="AZ68" s="70">
        <v>0</v>
      </c>
      <c r="BA68" s="71"/>
      <c r="BC68" s="70">
        <v>-8.8817841970012523E-16</v>
      </c>
      <c r="BD68" s="70">
        <v>-8.8817841970012523E-16</v>
      </c>
      <c r="BE68" s="70">
        <v>0</v>
      </c>
      <c r="BH68">
        <v>84</v>
      </c>
      <c r="BI68">
        <v>19</v>
      </c>
      <c r="BL68">
        <f>$BL$8</f>
        <v>9</v>
      </c>
      <c r="BM68">
        <f>$BM$8</f>
        <v>31</v>
      </c>
      <c r="BN68">
        <f>$BN$8</f>
        <v>53</v>
      </c>
    </row>
    <row r="69" spans="1:66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66" x14ac:dyDescent="0.25">
      <c r="A70" s="3" t="s">
        <v>22</v>
      </c>
    </row>
    <row r="71" spans="1:66" x14ac:dyDescent="0.25">
      <c r="A71" s="46" t="s">
        <v>264</v>
      </c>
    </row>
    <row r="72" spans="1:66" x14ac:dyDescent="0.25">
      <c r="A72" s="46" t="s">
        <v>108</v>
      </c>
    </row>
    <row r="73" spans="1:66" x14ac:dyDescent="0.25">
      <c r="A73" s="46" t="s">
        <v>98</v>
      </c>
    </row>
    <row r="74" spans="1:66" x14ac:dyDescent="0.25">
      <c r="A74" s="46" t="s">
        <v>109</v>
      </c>
    </row>
    <row r="75" spans="1:66" x14ac:dyDescent="0.25">
      <c r="A75" s="46" t="s">
        <v>113</v>
      </c>
    </row>
    <row r="76" spans="1:66" x14ac:dyDescent="0.25">
      <c r="A76" s="46" t="s">
        <v>110</v>
      </c>
    </row>
    <row r="77" spans="1:66" x14ac:dyDescent="0.25">
      <c r="A77" s="46" t="s">
        <v>114</v>
      </c>
    </row>
    <row r="78" spans="1:66" x14ac:dyDescent="0.25">
      <c r="A78" s="46"/>
    </row>
    <row r="79" spans="1:66" x14ac:dyDescent="0.25">
      <c r="A79" s="46"/>
    </row>
    <row r="80" spans="1:66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52" min="18" max="32" man="1"/>
    <brk id="52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BP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68" width="0" hidden="1" customWidth="1"/>
  </cols>
  <sheetData>
    <row r="1" spans="1:68" s="3" customFormat="1" ht="15.5" x14ac:dyDescent="0.35">
      <c r="A1" s="1" t="str">
        <f>VLOOKUP(BP6,TabName,5,FALSE)</f>
        <v>Table 4.24 - Cost of Wasted UAA Mail -- Standard Mail, Presorted (1), PARS Environment, FY 23</v>
      </c>
      <c r="S1" s="1" t="s">
        <v>181</v>
      </c>
      <c r="AR1" s="107" t="s">
        <v>182</v>
      </c>
    </row>
    <row r="2" spans="1:68" ht="8.15" customHeight="1" thickBot="1" x14ac:dyDescent="0.3"/>
    <row r="3" spans="1:68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  <c r="S3" s="4" t="s">
        <v>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5"/>
      <c r="AR3" s="4" t="s">
        <v>0</v>
      </c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35"/>
    </row>
    <row r="4" spans="1:68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s="13"/>
      <c r="T4" s="9" t="s">
        <v>1</v>
      </c>
      <c r="U4" s="10"/>
      <c r="V4" s="10"/>
      <c r="W4" s="10"/>
      <c r="X4" s="3"/>
      <c r="Y4" s="9" t="s">
        <v>2</v>
      </c>
      <c r="Z4" s="11"/>
      <c r="AA4" s="11"/>
      <c r="AB4" s="11"/>
      <c r="AC4" s="3"/>
      <c r="AD4" s="9" t="s">
        <v>3</v>
      </c>
      <c r="AE4" s="11"/>
      <c r="AF4" s="11"/>
      <c r="AG4" s="12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Q4" s="3"/>
      <c r="AR4" s="13"/>
      <c r="AS4" s="9" t="s">
        <v>1</v>
      </c>
      <c r="AT4" s="10"/>
      <c r="AU4" s="10"/>
      <c r="AV4" s="10"/>
      <c r="AW4" s="3"/>
      <c r="AX4" s="9" t="s">
        <v>2</v>
      </c>
      <c r="AY4" s="11"/>
      <c r="AZ4" s="11"/>
      <c r="BA4" s="11"/>
      <c r="BB4" s="3"/>
      <c r="BC4" s="9" t="s">
        <v>3</v>
      </c>
      <c r="BD4" s="11"/>
      <c r="BE4" s="11"/>
      <c r="BF4" s="12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2.75" customHeight="1" x14ac:dyDescent="0.3">
      <c r="A6" s="77" t="s">
        <v>23</v>
      </c>
      <c r="O6" s="17"/>
      <c r="S6" s="77" t="s">
        <v>23</v>
      </c>
      <c r="AG6" s="17"/>
      <c r="AR6" s="77" t="s">
        <v>23</v>
      </c>
      <c r="BF6" s="17"/>
      <c r="BP6">
        <v>24</v>
      </c>
    </row>
    <row r="7" spans="1:68" ht="12.75" customHeight="1" x14ac:dyDescent="0.3">
      <c r="A7" s="16" t="s">
        <v>116</v>
      </c>
      <c r="O7" s="17"/>
      <c r="S7" s="16" t="s">
        <v>116</v>
      </c>
      <c r="AG7" s="17"/>
      <c r="AR7" s="16" t="s">
        <v>116</v>
      </c>
      <c r="BF7" s="17"/>
    </row>
    <row r="8" spans="1:68" ht="12.75" customHeight="1" x14ac:dyDescent="0.25">
      <c r="A8" s="18" t="s">
        <v>13</v>
      </c>
      <c r="B8" s="19">
        <f t="shared" ref="B8:D13" si="0">SUM(T8,AS8)</f>
        <v>2.9591977851614106</v>
      </c>
      <c r="C8" s="19">
        <f t="shared" si="0"/>
        <v>0</v>
      </c>
      <c r="D8" s="19">
        <f t="shared" si="0"/>
        <v>0</v>
      </c>
      <c r="E8" s="19">
        <f t="shared" ref="E8:E13" si="1">SUM(B8:D8)</f>
        <v>2.9591977851614106</v>
      </c>
      <c r="G8" s="51">
        <f t="shared" ref="G8:I13" si="2">SUM(Y8,AX8)</f>
        <v>0.23098445236792692</v>
      </c>
      <c r="H8" s="51">
        <f t="shared" si="2"/>
        <v>0</v>
      </c>
      <c r="I8" s="51">
        <f t="shared" si="2"/>
        <v>0</v>
      </c>
      <c r="J8" s="51">
        <f t="shared" ref="J8:J13" si="3">SUM(G8:I8)</f>
        <v>0.23098445236792692</v>
      </c>
      <c r="L8" s="22">
        <f t="shared" ref="L8:L14" si="4">IF(B8&lt;&gt;0,G8/B8,"--")</f>
        <v>7.8056442704226944E-2</v>
      </c>
      <c r="M8" s="22" t="str">
        <f t="shared" ref="M8:M14" si="5">IF(C8&lt;&gt;0,H8/C8,"--")</f>
        <v>--</v>
      </c>
      <c r="N8" s="22" t="str">
        <f t="shared" ref="N8:N14" si="6">IF(D8&lt;&gt;0,I8/D8,"--")</f>
        <v>--</v>
      </c>
      <c r="O8" s="23">
        <f t="shared" ref="O8:O14" si="7">IF(E8&lt;&gt;0,J8/E8,"--")</f>
        <v>7.8056442704226944E-2</v>
      </c>
      <c r="S8" s="18" t="s">
        <v>13</v>
      </c>
      <c r="T8" s="19">
        <v>2.2718340953818852</v>
      </c>
      <c r="U8" s="19">
        <v>0</v>
      </c>
      <c r="V8" s="19">
        <v>0</v>
      </c>
      <c r="W8" s="19">
        <f t="shared" ref="W8:W13" si="8">SUM(T8:V8)</f>
        <v>2.2718340953818852</v>
      </c>
      <c r="Y8" s="51">
        <v>0.17241458727932654</v>
      </c>
      <c r="Z8" s="51">
        <v>0</v>
      </c>
      <c r="AA8" s="51">
        <v>0</v>
      </c>
      <c r="AB8" s="51">
        <f t="shared" ref="AB8:AB13" si="9">SUM(Y8:AA8)</f>
        <v>0.17241458727932654</v>
      </c>
      <c r="AD8" s="22">
        <f t="shared" ref="AD8:AG14" si="10">IF(T8&lt;&gt;0,Y8/T8,"--")</f>
        <v>7.5892243905400322E-2</v>
      </c>
      <c r="AE8" s="22" t="str">
        <f t="shared" si="10"/>
        <v>--</v>
      </c>
      <c r="AF8" s="22" t="str">
        <f t="shared" si="10"/>
        <v>--</v>
      </c>
      <c r="AG8" s="23">
        <f t="shared" si="10"/>
        <v>7.5892243905400322E-2</v>
      </c>
      <c r="AI8">
        <v>32</v>
      </c>
      <c r="AM8" s="24">
        <f>VLOOKUP($BP$6,WMap,3,FALSE)</f>
        <v>6</v>
      </c>
      <c r="AN8" s="25">
        <f>VLOOKUP($BP$6,WMap,4,FALSE)</f>
        <v>28</v>
      </c>
      <c r="AO8" s="26">
        <f>VLOOKUP($BP$6,WMap,5,FALSE)</f>
        <v>50</v>
      </c>
      <c r="AR8" s="18" t="s">
        <v>13</v>
      </c>
      <c r="AS8" s="19">
        <v>0.68736368977952556</v>
      </c>
      <c r="AT8" s="19">
        <v>0</v>
      </c>
      <c r="AU8" s="19">
        <v>0</v>
      </c>
      <c r="AV8" s="19">
        <f t="shared" ref="AV8:AV13" si="11">SUM(AS8:AU8)</f>
        <v>0.68736368977952556</v>
      </c>
      <c r="AX8" s="51">
        <v>5.8569865088600376E-2</v>
      </c>
      <c r="AY8" s="51">
        <v>0</v>
      </c>
      <c r="AZ8" s="51">
        <v>0</v>
      </c>
      <c r="BA8" s="51">
        <f t="shared" ref="BA8:BA13" si="12">SUM(AX8:AZ8)</f>
        <v>5.8569865088600376E-2</v>
      </c>
      <c r="BC8" s="22">
        <f t="shared" ref="BC8:BC14" si="13">IF(AS8&lt;&gt;0,AX8/AS8,"--")</f>
        <v>8.520942546061297E-2</v>
      </c>
      <c r="BD8" s="22" t="str">
        <f t="shared" ref="BD8:BD14" si="14">IF(AT8&lt;&gt;0,AY8/AT8,"--")</f>
        <v>--</v>
      </c>
      <c r="BE8" s="22" t="str">
        <f t="shared" ref="BE8:BE14" si="15">IF(AU8&lt;&gt;0,AZ8/AU8,"--")</f>
        <v>--</v>
      </c>
      <c r="BF8" s="23">
        <f t="shared" ref="BF8:BF14" si="16">IF(AV8&lt;&gt;0,BA8/AV8,"--")</f>
        <v>8.520942546061297E-2</v>
      </c>
      <c r="BH8">
        <v>32</v>
      </c>
      <c r="BL8" s="24">
        <f>VLOOKUP($BP$6,WMap,6,FALSE)</f>
        <v>9</v>
      </c>
      <c r="BM8" s="25">
        <f>VLOOKUP($BP$6,WMap,7,FALSE)</f>
        <v>31</v>
      </c>
      <c r="BN8" s="26">
        <f>VLOOKUP($BP$6,WMap,8,FALSE)</f>
        <v>53</v>
      </c>
    </row>
    <row r="9" spans="1:68" ht="12.75" customHeight="1" x14ac:dyDescent="0.25">
      <c r="A9" s="27" t="s">
        <v>24</v>
      </c>
      <c r="B9" s="19">
        <f t="shared" si="0"/>
        <v>2.9591977851614106</v>
      </c>
      <c r="C9" s="19">
        <f t="shared" si="0"/>
        <v>0</v>
      </c>
      <c r="D9" s="19">
        <f t="shared" si="0"/>
        <v>0</v>
      </c>
      <c r="E9" s="19">
        <f t="shared" si="1"/>
        <v>2.9591977851614106</v>
      </c>
      <c r="G9" s="51">
        <f t="shared" si="2"/>
        <v>2.2689424004367437E-2</v>
      </c>
      <c r="H9" s="51">
        <f t="shared" si="2"/>
        <v>0</v>
      </c>
      <c r="I9" s="51">
        <f t="shared" si="2"/>
        <v>0</v>
      </c>
      <c r="J9" s="51">
        <f t="shared" si="3"/>
        <v>2.2689424004367437E-2</v>
      </c>
      <c r="L9" s="22">
        <f t="shared" si="4"/>
        <v>7.667423961365878E-3</v>
      </c>
      <c r="M9" s="22" t="str">
        <f t="shared" si="5"/>
        <v>--</v>
      </c>
      <c r="N9" s="22" t="str">
        <f t="shared" si="6"/>
        <v>--</v>
      </c>
      <c r="O9" s="23">
        <f t="shared" si="7"/>
        <v>7.667423961365878E-3</v>
      </c>
      <c r="S9" s="27" t="s">
        <v>24</v>
      </c>
      <c r="T9" s="19">
        <v>2.2718340953818852</v>
      </c>
      <c r="U9" s="19">
        <v>0</v>
      </c>
      <c r="V9" s="19">
        <v>0</v>
      </c>
      <c r="W9" s="19">
        <f t="shared" si="8"/>
        <v>2.2718340953818852</v>
      </c>
      <c r="Y9" s="51">
        <v>1.7419115179179042E-2</v>
      </c>
      <c r="Z9" s="51">
        <v>0</v>
      </c>
      <c r="AA9" s="51">
        <v>0</v>
      </c>
      <c r="AB9" s="51">
        <f t="shared" si="9"/>
        <v>1.7419115179179042E-2</v>
      </c>
      <c r="AD9" s="22">
        <f t="shared" si="10"/>
        <v>7.6674239613658789E-3</v>
      </c>
      <c r="AE9" s="22" t="str">
        <f t="shared" si="10"/>
        <v>--</v>
      </c>
      <c r="AF9" s="22" t="str">
        <f t="shared" si="10"/>
        <v>--</v>
      </c>
      <c r="AG9" s="23">
        <f t="shared" si="10"/>
        <v>7.6674239613658789E-3</v>
      </c>
      <c r="AI9">
        <v>33</v>
      </c>
      <c r="AM9">
        <f>$AM$8</f>
        <v>6</v>
      </c>
      <c r="AN9">
        <f>$AN$8</f>
        <v>28</v>
      </c>
      <c r="AO9">
        <f>$AO$8</f>
        <v>50</v>
      </c>
      <c r="AR9" s="27" t="s">
        <v>24</v>
      </c>
      <c r="AS9" s="19">
        <v>0.68736368977952556</v>
      </c>
      <c r="AT9" s="19">
        <v>0</v>
      </c>
      <c r="AU9" s="19">
        <v>0</v>
      </c>
      <c r="AV9" s="19">
        <f t="shared" si="11"/>
        <v>0.68736368977952556</v>
      </c>
      <c r="AX9" s="51">
        <v>5.2703088251883955E-3</v>
      </c>
      <c r="AY9" s="51">
        <v>0</v>
      </c>
      <c r="AZ9" s="51">
        <v>0</v>
      </c>
      <c r="BA9" s="51">
        <f t="shared" si="12"/>
        <v>5.2703088251883955E-3</v>
      </c>
      <c r="BC9" s="22">
        <f t="shared" si="13"/>
        <v>7.6674239613658771E-3</v>
      </c>
      <c r="BD9" s="22" t="str">
        <f t="shared" si="14"/>
        <v>--</v>
      </c>
      <c r="BE9" s="22" t="str">
        <f t="shared" si="15"/>
        <v>--</v>
      </c>
      <c r="BF9" s="23">
        <f t="shared" si="16"/>
        <v>7.6674239613658771E-3</v>
      </c>
      <c r="BH9">
        <v>33</v>
      </c>
      <c r="BL9">
        <f>$BL$8</f>
        <v>9</v>
      </c>
      <c r="BM9">
        <f>$BM$8</f>
        <v>31</v>
      </c>
      <c r="BN9">
        <f>$BN$8</f>
        <v>53</v>
      </c>
    </row>
    <row r="10" spans="1:68" ht="12.75" customHeight="1" x14ac:dyDescent="0.25">
      <c r="A10" s="18" t="s">
        <v>25</v>
      </c>
      <c r="B10" s="19">
        <f t="shared" si="0"/>
        <v>59.183955703228172</v>
      </c>
      <c r="C10" s="19">
        <f t="shared" si="0"/>
        <v>0</v>
      </c>
      <c r="D10" s="19">
        <f t="shared" si="0"/>
        <v>0</v>
      </c>
      <c r="E10" s="19">
        <f t="shared" si="1"/>
        <v>59.183955703228172</v>
      </c>
      <c r="G10" s="51">
        <f t="shared" si="2"/>
        <v>3.8414264322161897</v>
      </c>
      <c r="H10" s="51">
        <f t="shared" si="2"/>
        <v>0</v>
      </c>
      <c r="I10" s="51">
        <f t="shared" si="2"/>
        <v>0</v>
      </c>
      <c r="J10" s="51">
        <f t="shared" si="3"/>
        <v>3.8414264322161897</v>
      </c>
      <c r="L10" s="22">
        <f t="shared" si="4"/>
        <v>6.4906550881435252E-2</v>
      </c>
      <c r="M10" s="22" t="str">
        <f t="shared" si="5"/>
        <v>--</v>
      </c>
      <c r="N10" s="22" t="str">
        <f t="shared" si="6"/>
        <v>--</v>
      </c>
      <c r="O10" s="23">
        <f t="shared" si="7"/>
        <v>6.4906550881435252E-2</v>
      </c>
      <c r="S10" s="18" t="s">
        <v>25</v>
      </c>
      <c r="T10" s="19">
        <v>45.43668190763767</v>
      </c>
      <c r="U10" s="19">
        <v>0</v>
      </c>
      <c r="V10" s="19">
        <v>0</v>
      </c>
      <c r="W10" s="19">
        <f t="shared" si="8"/>
        <v>45.43668190763767</v>
      </c>
      <c r="Y10" s="51">
        <v>2.9491383061216734</v>
      </c>
      <c r="Z10" s="51">
        <v>0</v>
      </c>
      <c r="AA10" s="51">
        <v>0</v>
      </c>
      <c r="AB10" s="51">
        <f t="shared" si="9"/>
        <v>2.9491383061216734</v>
      </c>
      <c r="AD10" s="22">
        <f t="shared" si="10"/>
        <v>6.4906550881435265E-2</v>
      </c>
      <c r="AE10" s="22" t="str">
        <f t="shared" si="10"/>
        <v>--</v>
      </c>
      <c r="AF10" s="22" t="str">
        <f t="shared" si="10"/>
        <v>--</v>
      </c>
      <c r="AG10" s="23">
        <f t="shared" si="10"/>
        <v>6.4906550881435265E-2</v>
      </c>
      <c r="AI10">
        <v>34</v>
      </c>
      <c r="AK10">
        <v>10</v>
      </c>
      <c r="AM10">
        <f>$AM$8</f>
        <v>6</v>
      </c>
      <c r="AN10">
        <f>$AN$8</f>
        <v>28</v>
      </c>
      <c r="AO10">
        <f>$AO$8</f>
        <v>50</v>
      </c>
      <c r="AR10" s="18" t="s">
        <v>25</v>
      </c>
      <c r="AS10" s="19">
        <v>13.7472737955905</v>
      </c>
      <c r="AT10" s="19">
        <v>0</v>
      </c>
      <c r="AU10" s="19">
        <v>0</v>
      </c>
      <c r="AV10" s="19">
        <f t="shared" si="11"/>
        <v>13.7472737955905</v>
      </c>
      <c r="AX10" s="51">
        <v>0.89228812609451646</v>
      </c>
      <c r="AY10" s="51">
        <v>0</v>
      </c>
      <c r="AZ10" s="51">
        <v>0</v>
      </c>
      <c r="BA10" s="51">
        <f t="shared" si="12"/>
        <v>0.89228812609451646</v>
      </c>
      <c r="BC10" s="22">
        <f t="shared" si="13"/>
        <v>6.4906550881435265E-2</v>
      </c>
      <c r="BD10" s="22" t="str">
        <f t="shared" si="14"/>
        <v>--</v>
      </c>
      <c r="BE10" s="22" t="str">
        <f t="shared" si="15"/>
        <v>--</v>
      </c>
      <c r="BF10" s="23">
        <f t="shared" si="16"/>
        <v>6.4906550881435265E-2</v>
      </c>
      <c r="BH10">
        <v>34</v>
      </c>
      <c r="BJ10">
        <v>10</v>
      </c>
      <c r="BL10">
        <f>$BL$8</f>
        <v>9</v>
      </c>
      <c r="BM10">
        <f>$BM$8</f>
        <v>31</v>
      </c>
      <c r="BN10">
        <f>$BN$8</f>
        <v>53</v>
      </c>
    </row>
    <row r="11" spans="1:68" ht="12.75" customHeight="1" x14ac:dyDescent="0.25">
      <c r="A11" s="18" t="s">
        <v>26</v>
      </c>
      <c r="B11" s="19">
        <f t="shared" si="0"/>
        <v>22.283914983384612</v>
      </c>
      <c r="C11" s="19">
        <f t="shared" si="0"/>
        <v>0</v>
      </c>
      <c r="D11" s="19">
        <f t="shared" si="0"/>
        <v>0</v>
      </c>
      <c r="E11" s="19">
        <f t="shared" si="1"/>
        <v>22.283914983384612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 t="shared" si="3"/>
        <v>0</v>
      </c>
      <c r="L11" s="22">
        <f t="shared" si="4"/>
        <v>0</v>
      </c>
      <c r="M11" s="22" t="str">
        <f t="shared" si="5"/>
        <v>--</v>
      </c>
      <c r="N11" s="22" t="str">
        <f t="shared" si="6"/>
        <v>--</v>
      </c>
      <c r="O11" s="23">
        <f t="shared" si="7"/>
        <v>0</v>
      </c>
      <c r="S11" s="18" t="s">
        <v>26</v>
      </c>
      <c r="T11" s="19">
        <v>17.170960176959614</v>
      </c>
      <c r="U11" s="19">
        <v>0</v>
      </c>
      <c r="V11" s="19">
        <v>0</v>
      </c>
      <c r="W11" s="19">
        <f t="shared" si="8"/>
        <v>17.170960176959614</v>
      </c>
      <c r="Y11" s="51">
        <v>0</v>
      </c>
      <c r="Z11" s="51">
        <v>0</v>
      </c>
      <c r="AA11" s="51">
        <v>0</v>
      </c>
      <c r="AB11" s="51">
        <f t="shared" si="9"/>
        <v>0</v>
      </c>
      <c r="AD11" s="22">
        <f t="shared" si="10"/>
        <v>0</v>
      </c>
      <c r="AE11" s="22" t="str">
        <f t="shared" si="10"/>
        <v>--</v>
      </c>
      <c r="AF11" s="22" t="str">
        <f t="shared" si="10"/>
        <v>--</v>
      </c>
      <c r="AG11" s="23">
        <f t="shared" si="10"/>
        <v>0</v>
      </c>
      <c r="AI11">
        <v>35</v>
      </c>
      <c r="AK11">
        <v>10</v>
      </c>
      <c r="AM11">
        <f>$AM$8</f>
        <v>6</v>
      </c>
      <c r="AN11">
        <f>$AN$8</f>
        <v>28</v>
      </c>
      <c r="AO11">
        <f>$AO$8</f>
        <v>50</v>
      </c>
      <c r="AR11" s="18" t="s">
        <v>26</v>
      </c>
      <c r="AS11" s="19">
        <v>5.1129548064249963</v>
      </c>
      <c r="AT11" s="19">
        <v>0</v>
      </c>
      <c r="AU11" s="19">
        <v>0</v>
      </c>
      <c r="AV11" s="19">
        <f t="shared" si="11"/>
        <v>5.1129548064249963</v>
      </c>
      <c r="AX11" s="51">
        <v>0</v>
      </c>
      <c r="AY11" s="51">
        <v>0</v>
      </c>
      <c r="AZ11" s="51">
        <v>0</v>
      </c>
      <c r="BA11" s="51">
        <f t="shared" si="12"/>
        <v>0</v>
      </c>
      <c r="BC11" s="22">
        <f t="shared" si="13"/>
        <v>0</v>
      </c>
      <c r="BD11" s="22" t="str">
        <f t="shared" si="14"/>
        <v>--</v>
      </c>
      <c r="BE11" s="22" t="str">
        <f t="shared" si="15"/>
        <v>--</v>
      </c>
      <c r="BF11" s="23">
        <f t="shared" si="16"/>
        <v>0</v>
      </c>
      <c r="BH11">
        <v>35</v>
      </c>
      <c r="BJ11">
        <v>10</v>
      </c>
      <c r="BL11">
        <f>$BL$8</f>
        <v>9</v>
      </c>
      <c r="BM11">
        <f>$BM$8</f>
        <v>31</v>
      </c>
      <c r="BN11">
        <f>$BN$8</f>
        <v>53</v>
      </c>
    </row>
    <row r="12" spans="1:68" ht="12.75" customHeight="1" x14ac:dyDescent="0.25">
      <c r="A12" s="27" t="s">
        <v>92</v>
      </c>
      <c r="B12" s="19">
        <f t="shared" si="0"/>
        <v>34.635408090394726</v>
      </c>
      <c r="C12" s="19">
        <f t="shared" si="0"/>
        <v>0</v>
      </c>
      <c r="D12" s="19">
        <f t="shared" si="0"/>
        <v>0</v>
      </c>
      <c r="E12" s="19">
        <f t="shared" si="1"/>
        <v>34.635408090394726</v>
      </c>
      <c r="G12" s="51">
        <f t="shared" si="2"/>
        <v>3.0293456696689844</v>
      </c>
      <c r="H12" s="51">
        <f t="shared" si="2"/>
        <v>0</v>
      </c>
      <c r="I12" s="51">
        <f t="shared" si="2"/>
        <v>0</v>
      </c>
      <c r="J12" s="51">
        <f t="shared" si="3"/>
        <v>3.0293456696689844</v>
      </c>
      <c r="L12" s="22">
        <f t="shared" si="4"/>
        <v>8.7463836480942123E-2</v>
      </c>
      <c r="M12" s="22" t="str">
        <f t="shared" si="5"/>
        <v>--</v>
      </c>
      <c r="N12" s="22" t="str">
        <f t="shared" si="6"/>
        <v>--</v>
      </c>
      <c r="O12" s="23">
        <f t="shared" si="7"/>
        <v>8.7463836480942123E-2</v>
      </c>
      <c r="S12" s="27" t="s">
        <v>92</v>
      </c>
      <c r="T12" s="19">
        <v>26.68845279100875</v>
      </c>
      <c r="U12" s="19">
        <v>0</v>
      </c>
      <c r="V12" s="19">
        <v>0</v>
      </c>
      <c r="W12" s="19">
        <f t="shared" si="8"/>
        <v>26.68845279100875</v>
      </c>
      <c r="Y12" s="51">
        <v>2.1901832653170303</v>
      </c>
      <c r="Z12" s="51">
        <v>0</v>
      </c>
      <c r="AA12" s="51">
        <v>0</v>
      </c>
      <c r="AB12" s="51">
        <f t="shared" si="9"/>
        <v>2.1901832653170303</v>
      </c>
      <c r="AD12" s="22">
        <f t="shared" si="10"/>
        <v>8.206482715456985E-2</v>
      </c>
      <c r="AE12" s="22" t="str">
        <f t="shared" si="10"/>
        <v>--</v>
      </c>
      <c r="AF12" s="22" t="str">
        <f t="shared" si="10"/>
        <v>--</v>
      </c>
      <c r="AG12" s="23">
        <f t="shared" si="10"/>
        <v>8.206482715456985E-2</v>
      </c>
      <c r="AI12">
        <v>36</v>
      </c>
      <c r="AJ12">
        <v>37</v>
      </c>
      <c r="AK12">
        <v>10</v>
      </c>
      <c r="AM12">
        <f>$AM$8</f>
        <v>6</v>
      </c>
      <c r="AN12">
        <f>$AN$8</f>
        <v>28</v>
      </c>
      <c r="AO12">
        <f>$AO$8</f>
        <v>50</v>
      </c>
      <c r="AR12" s="27" t="s">
        <v>92</v>
      </c>
      <c r="AS12" s="19">
        <v>7.9469552993859791</v>
      </c>
      <c r="AT12" s="19">
        <v>0</v>
      </c>
      <c r="AU12" s="19">
        <v>0</v>
      </c>
      <c r="AV12" s="19">
        <f t="shared" si="11"/>
        <v>7.9469552993859791</v>
      </c>
      <c r="AX12" s="51">
        <v>0.83916240435195422</v>
      </c>
      <c r="AY12" s="51">
        <v>0</v>
      </c>
      <c r="AZ12" s="51">
        <v>0</v>
      </c>
      <c r="BA12" s="51">
        <f t="shared" si="12"/>
        <v>0.83916240435195422</v>
      </c>
      <c r="BC12" s="22">
        <f t="shared" si="13"/>
        <v>0.1055954604924973</v>
      </c>
      <c r="BD12" s="22" t="str">
        <f t="shared" si="14"/>
        <v>--</v>
      </c>
      <c r="BE12" s="22" t="str">
        <f t="shared" si="15"/>
        <v>--</v>
      </c>
      <c r="BF12" s="23">
        <f t="shared" si="16"/>
        <v>0.1055954604924973</v>
      </c>
      <c r="BH12">
        <v>36</v>
      </c>
      <c r="BI12">
        <v>37</v>
      </c>
      <c r="BJ12">
        <v>10</v>
      </c>
      <c r="BL12">
        <f>$BL$8</f>
        <v>9</v>
      </c>
      <c r="BM12">
        <f>$BM$8</f>
        <v>31</v>
      </c>
      <c r="BN12">
        <f>$BN$8</f>
        <v>53</v>
      </c>
    </row>
    <row r="13" spans="1:68" ht="12.75" customHeight="1" x14ac:dyDescent="0.25">
      <c r="A13" s="27" t="s">
        <v>104</v>
      </c>
      <c r="B13" s="19">
        <f t="shared" si="0"/>
        <v>2.2646326294488288</v>
      </c>
      <c r="C13" s="19">
        <f t="shared" si="0"/>
        <v>0</v>
      </c>
      <c r="D13" s="19">
        <f t="shared" si="0"/>
        <v>0</v>
      </c>
      <c r="E13" s="19">
        <f t="shared" si="1"/>
        <v>2.2646326294488288</v>
      </c>
      <c r="G13" s="51">
        <f t="shared" si="2"/>
        <v>0.71039397509141178</v>
      </c>
      <c r="H13" s="51">
        <f t="shared" si="2"/>
        <v>0</v>
      </c>
      <c r="I13" s="51">
        <f t="shared" si="2"/>
        <v>0</v>
      </c>
      <c r="J13" s="51">
        <f t="shared" si="3"/>
        <v>0.71039397509141178</v>
      </c>
      <c r="L13" s="22">
        <f t="shared" si="4"/>
        <v>0.31369060299387674</v>
      </c>
      <c r="M13" s="22" t="str">
        <f t="shared" si="5"/>
        <v>--</v>
      </c>
      <c r="N13" s="22" t="str">
        <f t="shared" si="6"/>
        <v>--</v>
      </c>
      <c r="O13" s="23">
        <f t="shared" si="7"/>
        <v>0.31369060299387674</v>
      </c>
      <c r="S13" s="27" t="s">
        <v>104</v>
      </c>
      <c r="T13" s="19">
        <v>1.5772689396693036</v>
      </c>
      <c r="U13" s="19">
        <v>0</v>
      </c>
      <c r="V13" s="19">
        <v>0</v>
      </c>
      <c r="W13" s="19">
        <f t="shared" si="8"/>
        <v>1.5772689396693036</v>
      </c>
      <c r="Y13" s="51">
        <v>0.49477444476837651</v>
      </c>
      <c r="Z13" s="51">
        <v>0</v>
      </c>
      <c r="AA13" s="51">
        <v>0</v>
      </c>
      <c r="AB13" s="51">
        <f t="shared" si="9"/>
        <v>0.49477444476837651</v>
      </c>
      <c r="AD13" s="22">
        <f t="shared" si="10"/>
        <v>0.3136906029938768</v>
      </c>
      <c r="AE13" s="22" t="str">
        <f t="shared" si="10"/>
        <v>--</v>
      </c>
      <c r="AF13" s="22" t="str">
        <f t="shared" si="10"/>
        <v>--</v>
      </c>
      <c r="AG13" s="23">
        <f t="shared" si="10"/>
        <v>0.3136906029938768</v>
      </c>
      <c r="AI13">
        <v>39</v>
      </c>
      <c r="AK13">
        <v>10</v>
      </c>
      <c r="AM13">
        <f>$AM$8</f>
        <v>6</v>
      </c>
      <c r="AN13">
        <f>$AN$8</f>
        <v>28</v>
      </c>
      <c r="AO13">
        <f>$AO$8</f>
        <v>50</v>
      </c>
      <c r="AR13" s="27" t="s">
        <v>104</v>
      </c>
      <c r="AS13" s="19">
        <v>0.68736368977952511</v>
      </c>
      <c r="AT13" s="19">
        <v>0</v>
      </c>
      <c r="AU13" s="19">
        <v>0</v>
      </c>
      <c r="AV13" s="19">
        <f t="shared" si="11"/>
        <v>0.68736368977952511</v>
      </c>
      <c r="AX13" s="51">
        <v>0.2156195303230353</v>
      </c>
      <c r="AY13" s="51">
        <v>0</v>
      </c>
      <c r="AZ13" s="51">
        <v>0</v>
      </c>
      <c r="BA13" s="51">
        <f t="shared" si="12"/>
        <v>0.2156195303230353</v>
      </c>
      <c r="BC13" s="22">
        <f t="shared" si="13"/>
        <v>0.3136906029938768</v>
      </c>
      <c r="BD13" s="22" t="str">
        <f t="shared" si="14"/>
        <v>--</v>
      </c>
      <c r="BE13" s="22" t="str">
        <f t="shared" si="15"/>
        <v>--</v>
      </c>
      <c r="BF13" s="23">
        <f t="shared" si="16"/>
        <v>0.3136906029938768</v>
      </c>
      <c r="BH13">
        <v>39</v>
      </c>
      <c r="BJ13">
        <v>10</v>
      </c>
      <c r="BL13">
        <f>$BL$8</f>
        <v>9</v>
      </c>
      <c r="BM13">
        <f>$BM$8</f>
        <v>31</v>
      </c>
      <c r="BN13">
        <f>$BN$8</f>
        <v>53</v>
      </c>
    </row>
    <row r="14" spans="1:68" ht="12.75" customHeight="1" x14ac:dyDescent="0.25">
      <c r="A14" s="18" t="s">
        <v>17</v>
      </c>
      <c r="B14" s="19">
        <f>B10</f>
        <v>59.183955703228172</v>
      </c>
      <c r="C14" s="19">
        <f>C10</f>
        <v>0</v>
      </c>
      <c r="D14" s="19">
        <f>D10</f>
        <v>0</v>
      </c>
      <c r="E14" s="19">
        <f>E10</f>
        <v>59.183955703228172</v>
      </c>
      <c r="G14" s="51">
        <f>SUM(G8:G13)</f>
        <v>7.8348399533488804</v>
      </c>
      <c r="H14" s="51">
        <f>SUM(H8:H13)</f>
        <v>0</v>
      </c>
      <c r="I14" s="51">
        <f>SUM(I8:I13)</f>
        <v>0</v>
      </c>
      <c r="J14" s="51">
        <f>SUM(J8:J13)</f>
        <v>7.8348399533488804</v>
      </c>
      <c r="L14" s="22">
        <f t="shared" si="4"/>
        <v>0.13238114722570887</v>
      </c>
      <c r="M14" s="22" t="str">
        <f t="shared" si="5"/>
        <v>--</v>
      </c>
      <c r="N14" s="22" t="str">
        <f t="shared" si="6"/>
        <v>--</v>
      </c>
      <c r="O14" s="23">
        <f t="shared" si="7"/>
        <v>0.13238114722570887</v>
      </c>
      <c r="S14" s="18" t="s">
        <v>17</v>
      </c>
      <c r="T14" s="19">
        <f>T10</f>
        <v>45.43668190763767</v>
      </c>
      <c r="U14" s="19">
        <f>U10</f>
        <v>0</v>
      </c>
      <c r="V14" s="19">
        <f>V10</f>
        <v>0</v>
      </c>
      <c r="W14" s="19">
        <f>W10</f>
        <v>45.43668190763767</v>
      </c>
      <c r="Y14" s="51">
        <f>SUM(Y8:Y13)</f>
        <v>5.8239297186655854</v>
      </c>
      <c r="Z14" s="51">
        <f>SUM(Z8:Z13)</f>
        <v>0</v>
      </c>
      <c r="AA14" s="51">
        <f>SUM(AA8:AA13)</f>
        <v>0</v>
      </c>
      <c r="AB14" s="51">
        <f>SUM(AB8:AB13)</f>
        <v>5.8239297186655854</v>
      </c>
      <c r="AD14" s="22">
        <f t="shared" si="10"/>
        <v>0.12817682705141842</v>
      </c>
      <c r="AE14" s="22" t="str">
        <f t="shared" si="10"/>
        <v>--</v>
      </c>
      <c r="AF14" s="22" t="str">
        <f t="shared" si="10"/>
        <v>--</v>
      </c>
      <c r="AG14" s="23">
        <f t="shared" si="10"/>
        <v>0.12817682705141842</v>
      </c>
      <c r="AR14" s="18" t="s">
        <v>17</v>
      </c>
      <c r="AS14" s="19">
        <f>AS10</f>
        <v>13.7472737955905</v>
      </c>
      <c r="AT14" s="19">
        <f>AT10</f>
        <v>0</v>
      </c>
      <c r="AU14" s="19">
        <f>AU10</f>
        <v>0</v>
      </c>
      <c r="AV14" s="19">
        <f>AV10</f>
        <v>13.7472737955905</v>
      </c>
      <c r="AX14" s="51">
        <f>SUM(AX8:AX13)</f>
        <v>2.010910234683295</v>
      </c>
      <c r="AY14" s="51">
        <f>SUM(AY8:AY13)</f>
        <v>0</v>
      </c>
      <c r="AZ14" s="51">
        <f>SUM(AZ8:AZ13)</f>
        <v>0</v>
      </c>
      <c r="BA14" s="51">
        <f>SUM(BA8:BA13)</f>
        <v>2.010910234683295</v>
      </c>
      <c r="BC14" s="22">
        <f t="shared" si="13"/>
        <v>0.14627701932642845</v>
      </c>
      <c r="BD14" s="22" t="str">
        <f t="shared" si="14"/>
        <v>--</v>
      </c>
      <c r="BE14" s="22" t="str">
        <f t="shared" si="15"/>
        <v>--</v>
      </c>
      <c r="BF14" s="23">
        <f t="shared" si="16"/>
        <v>0.14627701932642845</v>
      </c>
    </row>
    <row r="15" spans="1:68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  <c r="S15" s="18"/>
      <c r="T15" s="19"/>
      <c r="U15" s="19"/>
      <c r="V15" s="19"/>
      <c r="W15" s="19"/>
      <c r="Y15" s="51"/>
      <c r="Z15" s="51"/>
      <c r="AA15" s="51"/>
      <c r="AB15" s="51"/>
      <c r="AG15" s="17"/>
      <c r="AR15" s="18"/>
      <c r="AS15" s="19"/>
      <c r="AT15" s="19"/>
      <c r="AU15" s="19"/>
      <c r="AV15" s="19"/>
      <c r="AX15" s="51"/>
      <c r="AY15" s="51"/>
      <c r="AZ15" s="51"/>
      <c r="BA15" s="51"/>
      <c r="BF15" s="17"/>
    </row>
    <row r="16" spans="1:68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  <c r="S16" s="16" t="s">
        <v>117</v>
      </c>
      <c r="T16" s="19"/>
      <c r="U16" s="19"/>
      <c r="V16" s="19"/>
      <c r="W16" s="19"/>
      <c r="Y16" s="51"/>
      <c r="Z16" s="51"/>
      <c r="AA16" s="51"/>
      <c r="AB16" s="51"/>
      <c r="AG16" s="17"/>
      <c r="AR16" s="16" t="s">
        <v>117</v>
      </c>
      <c r="AS16" s="19"/>
      <c r="AT16" s="19"/>
      <c r="AU16" s="19"/>
      <c r="AV16" s="19"/>
      <c r="AX16" s="51"/>
      <c r="AY16" s="51"/>
      <c r="AZ16" s="51"/>
      <c r="BA16" s="51"/>
      <c r="BF16" s="17"/>
    </row>
    <row r="17" spans="1:66" ht="12.75" customHeight="1" x14ac:dyDescent="0.25">
      <c r="A17" s="18" t="s">
        <v>25</v>
      </c>
      <c r="B17" s="19">
        <f t="shared" ref="B17:D20" si="17">SUM(T17,AS17)</f>
        <v>1005.9261449882929</v>
      </c>
      <c r="C17" s="19">
        <f t="shared" si="17"/>
        <v>0</v>
      </c>
      <c r="D17" s="19">
        <f t="shared" si="17"/>
        <v>0</v>
      </c>
      <c r="E17" s="19">
        <f>SUM(B17:D17)</f>
        <v>1005.9261449882929</v>
      </c>
      <c r="G17" s="51">
        <f t="shared" ref="G17:I20" si="18">SUM(Y17,AX17)</f>
        <v>66.107769341717869</v>
      </c>
      <c r="H17" s="51">
        <f t="shared" si="18"/>
        <v>0</v>
      </c>
      <c r="I17" s="51">
        <f t="shared" si="18"/>
        <v>0</v>
      </c>
      <c r="J17" s="51">
        <f>SUM(G17:I17)</f>
        <v>66.107769341717869</v>
      </c>
      <c r="L17" s="22">
        <f t="shared" ref="L17:O21" si="19">IF(B17&lt;&gt;0,G17/B17,"--")</f>
        <v>6.5718313089960734E-2</v>
      </c>
      <c r="M17" s="22" t="str">
        <f t="shared" si="19"/>
        <v>--</v>
      </c>
      <c r="N17" s="22" t="str">
        <f t="shared" si="19"/>
        <v>--</v>
      </c>
      <c r="O17" s="23">
        <f t="shared" si="19"/>
        <v>6.5718313089960734E-2</v>
      </c>
      <c r="S17" s="18" t="s">
        <v>25</v>
      </c>
      <c r="T17" s="19">
        <v>639.15235793131285</v>
      </c>
      <c r="U17" s="19">
        <v>0</v>
      </c>
      <c r="V17" s="19">
        <v>0</v>
      </c>
      <c r="W17" s="19">
        <f>SUM(T17:V17)</f>
        <v>639.15235793131285</v>
      </c>
      <c r="Y17" s="51">
        <v>42.004014770716665</v>
      </c>
      <c r="Z17" s="51">
        <v>0</v>
      </c>
      <c r="AA17" s="51">
        <v>0</v>
      </c>
      <c r="AB17" s="51">
        <f>SUM(Y17:AA17)</f>
        <v>42.004014770716665</v>
      </c>
      <c r="AD17" s="22">
        <f t="shared" ref="AD17:AG21" si="20">IF(T17&lt;&gt;0,Y17/T17,"--")</f>
        <v>6.5718313089960734E-2</v>
      </c>
      <c r="AE17" s="22" t="str">
        <f t="shared" si="20"/>
        <v>--</v>
      </c>
      <c r="AF17" s="22" t="str">
        <f t="shared" si="20"/>
        <v>--</v>
      </c>
      <c r="AG17" s="23">
        <f t="shared" si="20"/>
        <v>6.5718313089960734E-2</v>
      </c>
      <c r="AI17">
        <v>17</v>
      </c>
      <c r="AM17">
        <f>$AM$8</f>
        <v>6</v>
      </c>
      <c r="AN17">
        <f>$AN$8</f>
        <v>28</v>
      </c>
      <c r="AO17">
        <f>$AO$8</f>
        <v>50</v>
      </c>
      <c r="AR17" s="18" t="s">
        <v>25</v>
      </c>
      <c r="AS17" s="19">
        <v>366.7737870569801</v>
      </c>
      <c r="AT17" s="19">
        <v>0</v>
      </c>
      <c r="AU17" s="19">
        <v>0</v>
      </c>
      <c r="AV17" s="19">
        <f>SUM(AS17:AU17)</f>
        <v>366.7737870569801</v>
      </c>
      <c r="AX17" s="51">
        <v>24.103754571001204</v>
      </c>
      <c r="AY17" s="51">
        <v>0</v>
      </c>
      <c r="AZ17" s="51">
        <v>0</v>
      </c>
      <c r="BA17" s="51">
        <f>SUM(AX17:AZ17)</f>
        <v>24.103754571001204</v>
      </c>
      <c r="BC17" s="22">
        <f t="shared" ref="BC17:BF21" si="21">IF(AS17&lt;&gt;0,AX17/AS17,"--")</f>
        <v>6.5718313089960734E-2</v>
      </c>
      <c r="BD17" s="22" t="str">
        <f t="shared" si="21"/>
        <v>--</v>
      </c>
      <c r="BE17" s="22" t="str">
        <f t="shared" si="21"/>
        <v>--</v>
      </c>
      <c r="BF17" s="23">
        <f t="shared" si="21"/>
        <v>6.5718313089960734E-2</v>
      </c>
      <c r="BH17">
        <v>17</v>
      </c>
      <c r="BL17">
        <f>$BL$8</f>
        <v>9</v>
      </c>
      <c r="BM17">
        <f>$BM$8</f>
        <v>31</v>
      </c>
      <c r="BN17">
        <f>$BN$8</f>
        <v>53</v>
      </c>
    </row>
    <row r="18" spans="1:66" ht="12.75" customHeight="1" x14ac:dyDescent="0.25">
      <c r="A18" s="18" t="s">
        <v>26</v>
      </c>
      <c r="B18" s="19">
        <f t="shared" si="17"/>
        <v>382.2519350955514</v>
      </c>
      <c r="C18" s="19">
        <f t="shared" si="17"/>
        <v>0</v>
      </c>
      <c r="D18" s="19">
        <f t="shared" si="17"/>
        <v>0</v>
      </c>
      <c r="E18" s="19">
        <f>SUM(B18:D18)</f>
        <v>382.2519350955514</v>
      </c>
      <c r="G18" s="51">
        <f t="shared" si="18"/>
        <v>0</v>
      </c>
      <c r="H18" s="51">
        <f t="shared" si="18"/>
        <v>0</v>
      </c>
      <c r="I18" s="51">
        <f t="shared" si="18"/>
        <v>0</v>
      </c>
      <c r="J18" s="51">
        <f>SUM(G18:I18)</f>
        <v>0</v>
      </c>
      <c r="L18" s="22">
        <f t="shared" si="19"/>
        <v>0</v>
      </c>
      <c r="M18" s="22" t="str">
        <f t="shared" si="19"/>
        <v>--</v>
      </c>
      <c r="N18" s="22" t="str">
        <f t="shared" si="19"/>
        <v>--</v>
      </c>
      <c r="O18" s="23">
        <f t="shared" si="19"/>
        <v>0</v>
      </c>
      <c r="S18" s="18" t="s">
        <v>26</v>
      </c>
      <c r="T18" s="19">
        <v>242.87789601389892</v>
      </c>
      <c r="U18" s="19">
        <v>0</v>
      </c>
      <c r="V18" s="19">
        <v>0</v>
      </c>
      <c r="W18" s="19">
        <f>SUM(T18:V18)</f>
        <v>242.87789601389892</v>
      </c>
      <c r="Y18" s="51">
        <v>0</v>
      </c>
      <c r="Z18" s="51">
        <v>0</v>
      </c>
      <c r="AA18" s="51">
        <v>0</v>
      </c>
      <c r="AB18" s="51">
        <f>SUM(Y18:AA18)</f>
        <v>0</v>
      </c>
      <c r="AD18" s="22">
        <f t="shared" si="20"/>
        <v>0</v>
      </c>
      <c r="AE18" s="22" t="str">
        <f t="shared" si="20"/>
        <v>--</v>
      </c>
      <c r="AF18" s="22" t="str">
        <f t="shared" si="20"/>
        <v>--</v>
      </c>
      <c r="AG18" s="23">
        <f t="shared" si="20"/>
        <v>0</v>
      </c>
      <c r="AI18">
        <v>18</v>
      </c>
      <c r="AM18">
        <f>$AM$8</f>
        <v>6</v>
      </c>
      <c r="AN18">
        <f>$AN$8</f>
        <v>28</v>
      </c>
      <c r="AO18">
        <f>$AO$8</f>
        <v>50</v>
      </c>
      <c r="AR18" s="18" t="s">
        <v>26</v>
      </c>
      <c r="AS18" s="19">
        <v>139.37403908165248</v>
      </c>
      <c r="AT18" s="19">
        <v>0</v>
      </c>
      <c r="AU18" s="19">
        <v>0</v>
      </c>
      <c r="AV18" s="19">
        <f>SUM(AS18:AU18)</f>
        <v>139.37403908165248</v>
      </c>
      <c r="AX18" s="51">
        <v>0</v>
      </c>
      <c r="AY18" s="51">
        <v>0</v>
      </c>
      <c r="AZ18" s="51">
        <v>0</v>
      </c>
      <c r="BA18" s="51">
        <f>SUM(AX18:AZ18)</f>
        <v>0</v>
      </c>
      <c r="BC18" s="22">
        <f t="shared" si="21"/>
        <v>0</v>
      </c>
      <c r="BD18" s="22" t="str">
        <f t="shared" si="21"/>
        <v>--</v>
      </c>
      <c r="BE18" s="22" t="str">
        <f t="shared" si="21"/>
        <v>--</v>
      </c>
      <c r="BF18" s="23">
        <f t="shared" si="21"/>
        <v>0</v>
      </c>
      <c r="BH18">
        <v>18</v>
      </c>
      <c r="BL18">
        <f>$BL$8</f>
        <v>9</v>
      </c>
      <c r="BM18">
        <f>$BM$8</f>
        <v>31</v>
      </c>
      <c r="BN18">
        <f>$BN$8</f>
        <v>53</v>
      </c>
    </row>
    <row r="19" spans="1:66" ht="12.75" customHeight="1" x14ac:dyDescent="0.25">
      <c r="A19" s="27" t="s">
        <v>27</v>
      </c>
      <c r="B19" s="19">
        <f t="shared" si="17"/>
        <v>573.37790264332693</v>
      </c>
      <c r="C19" s="19">
        <f t="shared" si="17"/>
        <v>0</v>
      </c>
      <c r="D19" s="19">
        <f t="shared" si="17"/>
        <v>0</v>
      </c>
      <c r="E19" s="19">
        <f>SUM(B19:D19)</f>
        <v>573.37790264332693</v>
      </c>
      <c r="G19" s="51">
        <f t="shared" si="18"/>
        <v>60.546103665844385</v>
      </c>
      <c r="H19" s="51">
        <f t="shared" si="18"/>
        <v>0</v>
      </c>
      <c r="I19" s="51">
        <f t="shared" si="18"/>
        <v>0</v>
      </c>
      <c r="J19" s="51">
        <f>SUM(G19:I19)</f>
        <v>60.546103665844385</v>
      </c>
      <c r="L19" s="22">
        <f t="shared" si="19"/>
        <v>0.10559546049249728</v>
      </c>
      <c r="M19" s="22" t="str">
        <f t="shared" si="19"/>
        <v>--</v>
      </c>
      <c r="N19" s="22" t="str">
        <f t="shared" si="19"/>
        <v>--</v>
      </c>
      <c r="O19" s="23">
        <f t="shared" si="19"/>
        <v>0.10559546049249728</v>
      </c>
      <c r="S19" s="27" t="s">
        <v>27</v>
      </c>
      <c r="T19" s="19">
        <v>364.31684402084829</v>
      </c>
      <c r="U19" s="19">
        <v>0</v>
      </c>
      <c r="V19" s="19">
        <v>0</v>
      </c>
      <c r="W19" s="19">
        <f>SUM(T19:V19)</f>
        <v>364.31684402084829</v>
      </c>
      <c r="Y19" s="51">
        <v>38.470204909554781</v>
      </c>
      <c r="Z19" s="51">
        <v>0</v>
      </c>
      <c r="AA19" s="51">
        <v>0</v>
      </c>
      <c r="AB19" s="51">
        <f>SUM(Y19:AA19)</f>
        <v>38.470204909554781</v>
      </c>
      <c r="AD19" s="22">
        <f t="shared" si="20"/>
        <v>0.10559546049249728</v>
      </c>
      <c r="AE19" s="22" t="str">
        <f t="shared" si="20"/>
        <v>--</v>
      </c>
      <c r="AF19" s="22" t="str">
        <f t="shared" si="20"/>
        <v>--</v>
      </c>
      <c r="AG19" s="23">
        <f t="shared" si="20"/>
        <v>0.10559546049249728</v>
      </c>
      <c r="AI19">
        <v>19</v>
      </c>
      <c r="AM19">
        <f>$AM$8</f>
        <v>6</v>
      </c>
      <c r="AN19">
        <f>$AN$8</f>
        <v>28</v>
      </c>
      <c r="AO19">
        <f>$AO$8</f>
        <v>50</v>
      </c>
      <c r="AR19" s="27" t="s">
        <v>27</v>
      </c>
      <c r="AS19" s="19">
        <v>209.06105862247861</v>
      </c>
      <c r="AT19" s="19">
        <v>0</v>
      </c>
      <c r="AU19" s="19">
        <v>0</v>
      </c>
      <c r="AV19" s="19">
        <f>SUM(AS19:AU19)</f>
        <v>209.06105862247861</v>
      </c>
      <c r="AX19" s="51">
        <v>22.0758987562896</v>
      </c>
      <c r="AY19" s="51">
        <v>0</v>
      </c>
      <c r="AZ19" s="51">
        <v>0</v>
      </c>
      <c r="BA19" s="51">
        <f>SUM(AX19:AZ19)</f>
        <v>22.0758987562896</v>
      </c>
      <c r="BC19" s="22">
        <f t="shared" si="21"/>
        <v>0.1055954604924973</v>
      </c>
      <c r="BD19" s="22" t="str">
        <f t="shared" si="21"/>
        <v>--</v>
      </c>
      <c r="BE19" s="22" t="str">
        <f t="shared" si="21"/>
        <v>--</v>
      </c>
      <c r="BF19" s="23">
        <f t="shared" si="21"/>
        <v>0.1055954604924973</v>
      </c>
      <c r="BH19">
        <v>19</v>
      </c>
      <c r="BL19">
        <f>$BL$8</f>
        <v>9</v>
      </c>
      <c r="BM19">
        <f>$BM$8</f>
        <v>31</v>
      </c>
      <c r="BN19">
        <f>$BN$8</f>
        <v>53</v>
      </c>
    </row>
    <row r="20" spans="1:66" ht="12.75" customHeight="1" x14ac:dyDescent="0.25">
      <c r="A20" s="27" t="s">
        <v>34</v>
      </c>
      <c r="B20" s="19">
        <f t="shared" si="17"/>
        <v>50.296307249414646</v>
      </c>
      <c r="C20" s="19">
        <f t="shared" si="17"/>
        <v>0</v>
      </c>
      <c r="D20" s="19">
        <f t="shared" si="17"/>
        <v>0</v>
      </c>
      <c r="E20" s="19">
        <f>SUM(B20:D20)</f>
        <v>50.296307249414646</v>
      </c>
      <c r="G20" s="51">
        <f t="shared" si="18"/>
        <v>0.95848279583607432</v>
      </c>
      <c r="H20" s="51">
        <f t="shared" si="18"/>
        <v>0</v>
      </c>
      <c r="I20" s="51">
        <f t="shared" si="18"/>
        <v>0</v>
      </c>
      <c r="J20" s="51">
        <f>SUM(G20:I20)</f>
        <v>0.95848279583607432</v>
      </c>
      <c r="L20" s="22">
        <f t="shared" si="19"/>
        <v>1.9056723013143859E-2</v>
      </c>
      <c r="M20" s="22" t="str">
        <f t="shared" si="19"/>
        <v>--</v>
      </c>
      <c r="N20" s="22" t="str">
        <f t="shared" si="19"/>
        <v>--</v>
      </c>
      <c r="O20" s="23">
        <f t="shared" si="19"/>
        <v>1.9056723013143859E-2</v>
      </c>
      <c r="S20" s="27" t="s">
        <v>34</v>
      </c>
      <c r="T20" s="19">
        <v>31.957617896565644</v>
      </c>
      <c r="U20" s="19">
        <v>0</v>
      </c>
      <c r="V20" s="19">
        <v>0</v>
      </c>
      <c r="W20" s="19">
        <f>SUM(T20:V20)</f>
        <v>31.957617896565644</v>
      </c>
      <c r="Y20" s="51">
        <v>0.60900747241474051</v>
      </c>
      <c r="Z20" s="51">
        <v>0</v>
      </c>
      <c r="AA20" s="51">
        <v>0</v>
      </c>
      <c r="AB20" s="51">
        <f>SUM(Y20:AA20)</f>
        <v>0.60900747241474051</v>
      </c>
      <c r="AD20" s="22">
        <f t="shared" si="20"/>
        <v>1.9056723013143859E-2</v>
      </c>
      <c r="AE20" s="22" t="str">
        <f t="shared" si="20"/>
        <v>--</v>
      </c>
      <c r="AF20" s="22" t="str">
        <f t="shared" si="20"/>
        <v>--</v>
      </c>
      <c r="AG20" s="23">
        <f t="shared" si="20"/>
        <v>1.9056723013143859E-2</v>
      </c>
      <c r="AI20">
        <v>22</v>
      </c>
      <c r="AM20">
        <f>$AM$8</f>
        <v>6</v>
      </c>
      <c r="AN20">
        <f>$AN$8</f>
        <v>28</v>
      </c>
      <c r="AO20">
        <f>$AO$8</f>
        <v>50</v>
      </c>
      <c r="AR20" s="27" t="s">
        <v>34</v>
      </c>
      <c r="AS20" s="19">
        <v>18.338689352849002</v>
      </c>
      <c r="AT20" s="19">
        <v>0</v>
      </c>
      <c r="AU20" s="19">
        <v>0</v>
      </c>
      <c r="AV20" s="19">
        <f>SUM(AS20:AU20)</f>
        <v>18.338689352849002</v>
      </c>
      <c r="AX20" s="51">
        <v>0.34947532342133381</v>
      </c>
      <c r="AY20" s="51">
        <v>0</v>
      </c>
      <c r="AZ20" s="51">
        <v>0</v>
      </c>
      <c r="BA20" s="51">
        <f>SUM(AX20:AZ20)</f>
        <v>0.34947532342133381</v>
      </c>
      <c r="BC20" s="22">
        <f t="shared" si="21"/>
        <v>1.9056723013143859E-2</v>
      </c>
      <c r="BD20" s="22" t="str">
        <f t="shared" si="21"/>
        <v>--</v>
      </c>
      <c r="BE20" s="22" t="str">
        <f t="shared" si="21"/>
        <v>--</v>
      </c>
      <c r="BF20" s="23">
        <f t="shared" si="21"/>
        <v>1.9056723013143859E-2</v>
      </c>
      <c r="BH20">
        <v>22</v>
      </c>
      <c r="BL20">
        <f>$BL$8</f>
        <v>9</v>
      </c>
      <c r="BM20">
        <f>$BM$8</f>
        <v>31</v>
      </c>
      <c r="BN20">
        <f>$BN$8</f>
        <v>53</v>
      </c>
    </row>
    <row r="21" spans="1:66" ht="12.75" customHeight="1" x14ac:dyDescent="0.25">
      <c r="A21" s="18" t="s">
        <v>17</v>
      </c>
      <c r="B21" s="19">
        <f>B17</f>
        <v>1005.9261449882929</v>
      </c>
      <c r="C21" s="19">
        <f>C17</f>
        <v>0</v>
      </c>
      <c r="D21" s="19">
        <f>D17</f>
        <v>0</v>
      </c>
      <c r="E21" s="19">
        <f>E17</f>
        <v>1005.9261449882929</v>
      </c>
      <c r="G21" s="51">
        <f>SUM(G17:G20)</f>
        <v>127.61235580339833</v>
      </c>
      <c r="H21" s="51">
        <f>SUM(H17:H20)</f>
        <v>0</v>
      </c>
      <c r="I21" s="51">
        <f>SUM(I17:I20)</f>
        <v>0</v>
      </c>
      <c r="J21" s="51">
        <f>SUM(J17:J20)</f>
        <v>127.61235580339833</v>
      </c>
      <c r="L21" s="22">
        <f t="shared" si="19"/>
        <v>0.12686056172134139</v>
      </c>
      <c r="M21" s="22" t="str">
        <f t="shared" si="19"/>
        <v>--</v>
      </c>
      <c r="N21" s="22" t="str">
        <f t="shared" si="19"/>
        <v>--</v>
      </c>
      <c r="O21" s="23">
        <f t="shared" si="19"/>
        <v>0.12686056172134139</v>
      </c>
      <c r="S21" s="18" t="s">
        <v>17</v>
      </c>
      <c r="T21" s="19">
        <f>T17</f>
        <v>639.15235793131285</v>
      </c>
      <c r="U21" s="19">
        <f>U17</f>
        <v>0</v>
      </c>
      <c r="V21" s="19">
        <f>V17</f>
        <v>0</v>
      </c>
      <c r="W21" s="19">
        <f>W17</f>
        <v>639.15235793131285</v>
      </c>
      <c r="Y21" s="51">
        <f>SUM(Y17:Y20)</f>
        <v>81.083227152686192</v>
      </c>
      <c r="Z21" s="51">
        <f>SUM(Z17:Z20)</f>
        <v>0</v>
      </c>
      <c r="AA21" s="51">
        <f>SUM(AA17:AA20)</f>
        <v>0</v>
      </c>
      <c r="AB21" s="51">
        <f>SUM(AB17:AB20)</f>
        <v>81.083227152686192</v>
      </c>
      <c r="AD21" s="22">
        <f t="shared" si="20"/>
        <v>0.12686056172134139</v>
      </c>
      <c r="AE21" s="22" t="str">
        <f t="shared" si="20"/>
        <v>--</v>
      </c>
      <c r="AF21" s="22" t="str">
        <f t="shared" si="20"/>
        <v>--</v>
      </c>
      <c r="AG21" s="23">
        <f t="shared" si="20"/>
        <v>0.12686056172134139</v>
      </c>
      <c r="AR21" s="18" t="s">
        <v>17</v>
      </c>
      <c r="AS21" s="19">
        <f>AS17</f>
        <v>366.7737870569801</v>
      </c>
      <c r="AT21" s="19">
        <f>AT17</f>
        <v>0</v>
      </c>
      <c r="AU21" s="19">
        <f>AU17</f>
        <v>0</v>
      </c>
      <c r="AV21" s="19">
        <f>AV17</f>
        <v>366.7737870569801</v>
      </c>
      <c r="AX21" s="51">
        <f>SUM(AX17:AX20)</f>
        <v>46.529128650712138</v>
      </c>
      <c r="AY21" s="51">
        <f>SUM(AY17:AY20)</f>
        <v>0</v>
      </c>
      <c r="AZ21" s="51">
        <f>SUM(AZ17:AZ20)</f>
        <v>0</v>
      </c>
      <c r="BA21" s="51">
        <f>SUM(BA17:BA20)</f>
        <v>46.529128650712138</v>
      </c>
      <c r="BC21" s="22">
        <f t="shared" si="21"/>
        <v>0.12686056172134136</v>
      </c>
      <c r="BD21" s="22" t="str">
        <f t="shared" si="21"/>
        <v>--</v>
      </c>
      <c r="BE21" s="22" t="str">
        <f t="shared" si="21"/>
        <v>--</v>
      </c>
      <c r="BF21" s="23">
        <f t="shared" si="21"/>
        <v>0.12686056172134136</v>
      </c>
    </row>
    <row r="22" spans="1:66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  <c r="S22" s="18"/>
      <c r="T22" s="19"/>
      <c r="U22" s="19"/>
      <c r="V22" s="19"/>
      <c r="W22" s="19"/>
      <c r="Y22" s="51"/>
      <c r="Z22" s="51"/>
      <c r="AA22" s="51"/>
      <c r="AB22" s="51"/>
      <c r="AG22" s="17"/>
      <c r="AR22" s="18"/>
      <c r="AS22" s="19"/>
      <c r="AT22" s="19"/>
      <c r="AU22" s="19"/>
      <c r="AV22" s="19"/>
      <c r="AX22" s="51"/>
      <c r="AY22" s="51"/>
      <c r="AZ22" s="51"/>
      <c r="BA22" s="51"/>
      <c r="BF22" s="17"/>
    </row>
    <row r="23" spans="1:66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  <c r="S23" s="16" t="s">
        <v>118</v>
      </c>
      <c r="T23" s="19"/>
      <c r="U23" s="19"/>
      <c r="V23" s="19"/>
      <c r="W23" s="19"/>
      <c r="Y23" s="51"/>
      <c r="Z23" s="51"/>
      <c r="AA23" s="51"/>
      <c r="AB23" s="51"/>
      <c r="AG23" s="17"/>
      <c r="AR23" s="16" t="s">
        <v>118</v>
      </c>
      <c r="AS23" s="19"/>
      <c r="AT23" s="19"/>
      <c r="AU23" s="19"/>
      <c r="AV23" s="19"/>
      <c r="AX23" s="51"/>
      <c r="AY23" s="51"/>
      <c r="AZ23" s="51"/>
      <c r="BA23" s="51"/>
      <c r="BF23" s="17"/>
    </row>
    <row r="24" spans="1:66" ht="12.75" customHeight="1" x14ac:dyDescent="0.25">
      <c r="A24" s="18" t="s">
        <v>13</v>
      </c>
      <c r="B24" s="19">
        <f t="shared" ref="B24:B29" si="22">SUM(T24,AS24)</f>
        <v>1409.2639287977195</v>
      </c>
      <c r="C24" s="19">
        <f t="shared" ref="C24:C29" si="23">SUM(U24,AT24)</f>
        <v>0</v>
      </c>
      <c r="D24" s="19">
        <f t="shared" ref="D24:D29" si="24">SUM(V24,AU24)</f>
        <v>0</v>
      </c>
      <c r="E24" s="19">
        <f t="shared" ref="E24:E29" si="25">SUM(B24:D24)</f>
        <v>1409.2639287977195</v>
      </c>
      <c r="G24" s="51">
        <f t="shared" ref="G24:G29" si="26">SUM(Y24,AX24)</f>
        <v>92.125922358138283</v>
      </c>
      <c r="H24" s="51">
        <f t="shared" ref="H24:H29" si="27">SUM(Z24,AY24)</f>
        <v>0</v>
      </c>
      <c r="I24" s="51">
        <f t="shared" ref="I24:I29" si="28">SUM(AA24,AZ24)</f>
        <v>0</v>
      </c>
      <c r="J24" s="51">
        <f t="shared" ref="J24:J29" si="29">SUM(G24:I24)</f>
        <v>92.125922358138283</v>
      </c>
      <c r="L24" s="22">
        <f t="shared" ref="L24:L30" si="30">IF(B24&lt;&gt;0,G24/B24,"--")</f>
        <v>6.5371659967720416E-2</v>
      </c>
      <c r="M24" s="22" t="str">
        <f t="shared" ref="M24:M30" si="31">IF(C24&lt;&gt;0,H24/C24,"--")</f>
        <v>--</v>
      </c>
      <c r="N24" s="22" t="str">
        <f t="shared" ref="N24:N30" si="32">IF(D24&lt;&gt;0,I24/D24,"--")</f>
        <v>--</v>
      </c>
      <c r="O24" s="23">
        <f t="shared" ref="O24:O30" si="33">IF(E24&lt;&gt;0,J24/E24,"--")</f>
        <v>6.5371659967720416E-2</v>
      </c>
      <c r="S24" s="18" t="s">
        <v>13</v>
      </c>
      <c r="T24" s="19">
        <v>1409.2639287977195</v>
      </c>
      <c r="U24" s="19">
        <v>0</v>
      </c>
      <c r="V24" s="19">
        <v>0</v>
      </c>
      <c r="W24" s="19">
        <f t="shared" ref="W24:W29" si="34">SUM(T24:V24)</f>
        <v>1409.2639287977195</v>
      </c>
      <c r="Y24" s="51">
        <v>92.125922358138283</v>
      </c>
      <c r="Z24" s="51">
        <v>0</v>
      </c>
      <c r="AA24" s="51">
        <v>0</v>
      </c>
      <c r="AB24" s="51">
        <f t="shared" ref="AB24:AB29" si="35">SUM(Y24:AA24)</f>
        <v>92.125922358138283</v>
      </c>
      <c r="AD24" s="22">
        <f t="shared" ref="AD24:AG30" si="36">IF(T24&lt;&gt;0,Y24/T24,"--")</f>
        <v>6.5371659967720416E-2</v>
      </c>
      <c r="AE24" s="22" t="str">
        <f t="shared" si="36"/>
        <v>--</v>
      </c>
      <c r="AF24" s="22" t="str">
        <f t="shared" si="36"/>
        <v>--</v>
      </c>
      <c r="AG24" s="23">
        <f t="shared" si="36"/>
        <v>6.5371659967720416E-2</v>
      </c>
      <c r="AI24">
        <v>50</v>
      </c>
      <c r="AM24">
        <f t="shared" ref="AM24:AM29" si="37">$AM$8</f>
        <v>6</v>
      </c>
      <c r="AN24">
        <f t="shared" ref="AN24:AN29" si="38">$AN$8</f>
        <v>28</v>
      </c>
      <c r="AO24">
        <f t="shared" ref="AO24:AO29" si="39">$AO$8</f>
        <v>50</v>
      </c>
      <c r="AR24" s="18" t="s">
        <v>13</v>
      </c>
      <c r="AS24" s="19">
        <v>0</v>
      </c>
      <c r="AT24" s="19">
        <v>0</v>
      </c>
      <c r="AU24" s="19">
        <v>0</v>
      </c>
      <c r="AV24" s="19">
        <f t="shared" ref="AV24:AV29" si="40">SUM(AS24:AU24)</f>
        <v>0</v>
      </c>
      <c r="AX24" s="51">
        <v>0</v>
      </c>
      <c r="AY24" s="51">
        <v>0</v>
      </c>
      <c r="AZ24" s="51">
        <v>0</v>
      </c>
      <c r="BA24" s="51">
        <f t="shared" ref="BA24:BA29" si="41">SUM(AX24:AZ24)</f>
        <v>0</v>
      </c>
      <c r="BC24" s="22" t="str">
        <f t="shared" ref="BC24:BC30" si="42">IF(AS24&lt;&gt;0,AX24/AS24,"--")</f>
        <v>--</v>
      </c>
      <c r="BD24" s="22" t="str">
        <f t="shared" ref="BD24:BD30" si="43">IF(AT24&lt;&gt;0,AY24/AT24,"--")</f>
        <v>--</v>
      </c>
      <c r="BE24" s="22" t="str">
        <f t="shared" ref="BE24:BE30" si="44">IF(AU24&lt;&gt;0,AZ24/AU24,"--")</f>
        <v>--</v>
      </c>
      <c r="BF24" s="23" t="str">
        <f t="shared" ref="BF24:BF30" si="45">IF(AV24&lt;&gt;0,BA24/AV24,"--")</f>
        <v>--</v>
      </c>
      <c r="BH24">
        <v>50</v>
      </c>
      <c r="BL24">
        <f t="shared" ref="BL24:BL29" si="46">$BL$8</f>
        <v>9</v>
      </c>
      <c r="BM24">
        <f t="shared" ref="BM24:BM29" si="47">$BM$8</f>
        <v>31</v>
      </c>
      <c r="BN24">
        <f t="shared" ref="BN24:BN29" si="48">$BN$8</f>
        <v>53</v>
      </c>
    </row>
    <row r="25" spans="1:66" ht="12.75" customHeight="1" x14ac:dyDescent="0.25">
      <c r="A25" s="27" t="s">
        <v>24</v>
      </c>
      <c r="B25" s="19">
        <f t="shared" si="22"/>
        <v>1409.2639287977195</v>
      </c>
      <c r="C25" s="19">
        <f t="shared" si="23"/>
        <v>0</v>
      </c>
      <c r="D25" s="19">
        <f t="shared" si="24"/>
        <v>0</v>
      </c>
      <c r="E25" s="19">
        <f t="shared" si="25"/>
        <v>1409.2639287977195</v>
      </c>
      <c r="G25" s="51">
        <f t="shared" si="26"/>
        <v>10.805424015552251</v>
      </c>
      <c r="H25" s="51">
        <f t="shared" si="27"/>
        <v>0</v>
      </c>
      <c r="I25" s="51">
        <f t="shared" si="28"/>
        <v>0</v>
      </c>
      <c r="J25" s="51">
        <f t="shared" si="29"/>
        <v>10.805424015552251</v>
      </c>
      <c r="L25" s="22">
        <f t="shared" si="30"/>
        <v>7.667423961365878E-3</v>
      </c>
      <c r="M25" s="22" t="str">
        <f t="shared" si="31"/>
        <v>--</v>
      </c>
      <c r="N25" s="22" t="str">
        <f t="shared" si="32"/>
        <v>--</v>
      </c>
      <c r="O25" s="23">
        <f t="shared" si="33"/>
        <v>7.667423961365878E-3</v>
      </c>
      <c r="S25" s="27" t="s">
        <v>24</v>
      </c>
      <c r="T25" s="19">
        <v>1409.2639287977195</v>
      </c>
      <c r="U25" s="19">
        <v>0</v>
      </c>
      <c r="V25" s="19">
        <v>0</v>
      </c>
      <c r="W25" s="19">
        <f t="shared" si="34"/>
        <v>1409.2639287977195</v>
      </c>
      <c r="Y25" s="51">
        <v>10.805424015552251</v>
      </c>
      <c r="Z25" s="51">
        <v>0</v>
      </c>
      <c r="AA25" s="51">
        <v>0</v>
      </c>
      <c r="AB25" s="51">
        <f t="shared" si="35"/>
        <v>10.805424015552251</v>
      </c>
      <c r="AD25" s="22">
        <f t="shared" si="36"/>
        <v>7.667423961365878E-3</v>
      </c>
      <c r="AE25" s="22" t="str">
        <f t="shared" si="36"/>
        <v>--</v>
      </c>
      <c r="AF25" s="22" t="str">
        <f t="shared" si="36"/>
        <v>--</v>
      </c>
      <c r="AG25" s="23">
        <f t="shared" si="36"/>
        <v>7.667423961365878E-3</v>
      </c>
      <c r="AI25">
        <v>51</v>
      </c>
      <c r="AM25">
        <f t="shared" si="37"/>
        <v>6</v>
      </c>
      <c r="AN25">
        <f t="shared" si="38"/>
        <v>28</v>
      </c>
      <c r="AO25">
        <f t="shared" si="39"/>
        <v>50</v>
      </c>
      <c r="AR25" s="27" t="s">
        <v>24</v>
      </c>
      <c r="AS25" s="19">
        <v>0</v>
      </c>
      <c r="AT25" s="19">
        <v>0</v>
      </c>
      <c r="AU25" s="19">
        <v>0</v>
      </c>
      <c r="AV25" s="19">
        <f t="shared" si="40"/>
        <v>0</v>
      </c>
      <c r="AX25" s="51">
        <v>0</v>
      </c>
      <c r="AY25" s="51">
        <v>0</v>
      </c>
      <c r="AZ25" s="51">
        <v>0</v>
      </c>
      <c r="BA25" s="51">
        <f t="shared" si="41"/>
        <v>0</v>
      </c>
      <c r="BC25" s="22" t="str">
        <f t="shared" si="42"/>
        <v>--</v>
      </c>
      <c r="BD25" s="22" t="str">
        <f t="shared" si="43"/>
        <v>--</v>
      </c>
      <c r="BE25" s="22" t="str">
        <f t="shared" si="44"/>
        <v>--</v>
      </c>
      <c r="BF25" s="23" t="str">
        <f t="shared" si="45"/>
        <v>--</v>
      </c>
      <c r="BH25">
        <v>51</v>
      </c>
      <c r="BL25">
        <f t="shared" si="46"/>
        <v>9</v>
      </c>
      <c r="BM25">
        <f t="shared" si="47"/>
        <v>31</v>
      </c>
      <c r="BN25">
        <f t="shared" si="48"/>
        <v>53</v>
      </c>
    </row>
    <row r="26" spans="1:66" ht="12.75" customHeight="1" x14ac:dyDescent="0.25">
      <c r="A26" s="18" t="s">
        <v>25</v>
      </c>
      <c r="B26" s="19">
        <f t="shared" si="22"/>
        <v>1547.2384173586192</v>
      </c>
      <c r="C26" s="19">
        <f t="shared" si="23"/>
        <v>0</v>
      </c>
      <c r="D26" s="19">
        <f t="shared" si="24"/>
        <v>0</v>
      </c>
      <c r="E26" s="19">
        <f t="shared" si="25"/>
        <v>1547.2384173586192</v>
      </c>
      <c r="G26" s="51">
        <f t="shared" si="26"/>
        <v>56.391904721174029</v>
      </c>
      <c r="H26" s="51">
        <f t="shared" si="27"/>
        <v>0</v>
      </c>
      <c r="I26" s="51">
        <f t="shared" si="28"/>
        <v>0</v>
      </c>
      <c r="J26" s="51">
        <f t="shared" si="29"/>
        <v>56.391904721174029</v>
      </c>
      <c r="L26" s="22">
        <f t="shared" si="30"/>
        <v>3.6446810063987381E-2</v>
      </c>
      <c r="M26" s="22" t="str">
        <f t="shared" si="31"/>
        <v>--</v>
      </c>
      <c r="N26" s="22" t="str">
        <f t="shared" si="32"/>
        <v>--</v>
      </c>
      <c r="O26" s="23">
        <f t="shared" si="33"/>
        <v>3.6446810063987381E-2</v>
      </c>
      <c r="S26" s="18" t="s">
        <v>25</v>
      </c>
      <c r="T26" s="19">
        <v>1547.2384173586192</v>
      </c>
      <c r="U26" s="19">
        <v>0</v>
      </c>
      <c r="V26" s="19">
        <v>0</v>
      </c>
      <c r="W26" s="19">
        <f t="shared" si="34"/>
        <v>1547.2384173586192</v>
      </c>
      <c r="Y26" s="51">
        <v>56.391904721174029</v>
      </c>
      <c r="Z26" s="51">
        <v>0</v>
      </c>
      <c r="AA26" s="51">
        <v>0</v>
      </c>
      <c r="AB26" s="51">
        <f t="shared" si="35"/>
        <v>56.391904721174029</v>
      </c>
      <c r="AD26" s="22">
        <f t="shared" si="36"/>
        <v>3.6446810063987381E-2</v>
      </c>
      <c r="AE26" s="22" t="str">
        <f t="shared" si="36"/>
        <v>--</v>
      </c>
      <c r="AF26" s="22" t="str">
        <f t="shared" si="36"/>
        <v>--</v>
      </c>
      <c r="AG26" s="23">
        <f t="shared" si="36"/>
        <v>3.6446810063987381E-2</v>
      </c>
      <c r="AI26">
        <v>52</v>
      </c>
      <c r="AK26">
        <v>10</v>
      </c>
      <c r="AM26">
        <f t="shared" si="37"/>
        <v>6</v>
      </c>
      <c r="AN26">
        <f t="shared" si="38"/>
        <v>28</v>
      </c>
      <c r="AO26">
        <f t="shared" si="39"/>
        <v>50</v>
      </c>
      <c r="AR26" s="18" t="s">
        <v>25</v>
      </c>
      <c r="AS26" s="19">
        <v>0</v>
      </c>
      <c r="AT26" s="19">
        <v>0</v>
      </c>
      <c r="AU26" s="19">
        <v>0</v>
      </c>
      <c r="AV26" s="19">
        <f t="shared" si="40"/>
        <v>0</v>
      </c>
      <c r="AX26" s="51">
        <v>0</v>
      </c>
      <c r="AY26" s="51">
        <v>0</v>
      </c>
      <c r="AZ26" s="51">
        <v>0</v>
      </c>
      <c r="BA26" s="51">
        <f t="shared" si="41"/>
        <v>0</v>
      </c>
      <c r="BC26" s="22" t="str">
        <f t="shared" si="42"/>
        <v>--</v>
      </c>
      <c r="BD26" s="22" t="str">
        <f t="shared" si="43"/>
        <v>--</v>
      </c>
      <c r="BE26" s="22" t="str">
        <f t="shared" si="44"/>
        <v>--</v>
      </c>
      <c r="BF26" s="23" t="str">
        <f t="shared" si="45"/>
        <v>--</v>
      </c>
      <c r="BH26">
        <v>52</v>
      </c>
      <c r="BJ26">
        <v>10</v>
      </c>
      <c r="BL26">
        <f t="shared" si="46"/>
        <v>9</v>
      </c>
      <c r="BM26">
        <f t="shared" si="47"/>
        <v>31</v>
      </c>
      <c r="BN26">
        <f t="shared" si="48"/>
        <v>53</v>
      </c>
    </row>
    <row r="27" spans="1:66" ht="12.75" customHeight="1" x14ac:dyDescent="0.25">
      <c r="A27" s="18" t="s">
        <v>26</v>
      </c>
      <c r="B27" s="19">
        <f t="shared" si="22"/>
        <v>608.39594548616321</v>
      </c>
      <c r="C27" s="19">
        <f t="shared" si="23"/>
        <v>0</v>
      </c>
      <c r="D27" s="19">
        <f t="shared" si="24"/>
        <v>0</v>
      </c>
      <c r="E27" s="19">
        <f t="shared" si="25"/>
        <v>608.39594548616321</v>
      </c>
      <c r="G27" s="51">
        <f t="shared" si="26"/>
        <v>0</v>
      </c>
      <c r="H27" s="51">
        <f t="shared" si="27"/>
        <v>0</v>
      </c>
      <c r="I27" s="51">
        <f t="shared" si="28"/>
        <v>0</v>
      </c>
      <c r="J27" s="51">
        <f t="shared" si="29"/>
        <v>0</v>
      </c>
      <c r="L27" s="22">
        <f t="shared" si="30"/>
        <v>0</v>
      </c>
      <c r="M27" s="22" t="str">
        <f t="shared" si="31"/>
        <v>--</v>
      </c>
      <c r="N27" s="22" t="str">
        <f t="shared" si="32"/>
        <v>--</v>
      </c>
      <c r="O27" s="23">
        <f t="shared" si="33"/>
        <v>0</v>
      </c>
      <c r="S27" s="18" t="s">
        <v>26</v>
      </c>
      <c r="T27" s="19">
        <v>608.39594548616321</v>
      </c>
      <c r="U27" s="19">
        <v>0</v>
      </c>
      <c r="V27" s="19">
        <v>0</v>
      </c>
      <c r="W27" s="19">
        <f t="shared" si="34"/>
        <v>608.39594548616321</v>
      </c>
      <c r="Y27" s="51">
        <v>0</v>
      </c>
      <c r="Z27" s="51">
        <v>0</v>
      </c>
      <c r="AA27" s="51">
        <v>0</v>
      </c>
      <c r="AB27" s="51">
        <f t="shared" si="35"/>
        <v>0</v>
      </c>
      <c r="AD27" s="22">
        <f t="shared" si="36"/>
        <v>0</v>
      </c>
      <c r="AE27" s="22" t="str">
        <f t="shared" si="36"/>
        <v>--</v>
      </c>
      <c r="AF27" s="22" t="str">
        <f t="shared" si="36"/>
        <v>--</v>
      </c>
      <c r="AG27" s="23">
        <f t="shared" si="36"/>
        <v>0</v>
      </c>
      <c r="AI27">
        <v>53</v>
      </c>
      <c r="AK27">
        <v>10</v>
      </c>
      <c r="AM27">
        <f t="shared" si="37"/>
        <v>6</v>
      </c>
      <c r="AN27">
        <f t="shared" si="38"/>
        <v>28</v>
      </c>
      <c r="AO27">
        <f t="shared" si="39"/>
        <v>50</v>
      </c>
      <c r="AR27" s="18" t="s">
        <v>26</v>
      </c>
      <c r="AS27" s="19">
        <v>0</v>
      </c>
      <c r="AT27" s="19">
        <v>0</v>
      </c>
      <c r="AU27" s="19">
        <v>0</v>
      </c>
      <c r="AV27" s="19">
        <f t="shared" si="40"/>
        <v>0</v>
      </c>
      <c r="AX27" s="51">
        <v>0</v>
      </c>
      <c r="AY27" s="51">
        <v>0</v>
      </c>
      <c r="AZ27" s="51">
        <v>0</v>
      </c>
      <c r="BA27" s="51">
        <f t="shared" si="41"/>
        <v>0</v>
      </c>
      <c r="BC27" s="22" t="str">
        <f t="shared" si="42"/>
        <v>--</v>
      </c>
      <c r="BD27" s="22" t="str">
        <f t="shared" si="43"/>
        <v>--</v>
      </c>
      <c r="BE27" s="22" t="str">
        <f t="shared" si="44"/>
        <v>--</v>
      </c>
      <c r="BF27" s="23" t="str">
        <f t="shared" si="45"/>
        <v>--</v>
      </c>
      <c r="BH27">
        <v>53</v>
      </c>
      <c r="BJ27">
        <v>10</v>
      </c>
      <c r="BL27">
        <f t="shared" si="46"/>
        <v>9</v>
      </c>
      <c r="BM27">
        <f t="shared" si="47"/>
        <v>31</v>
      </c>
      <c r="BN27">
        <f t="shared" si="48"/>
        <v>53</v>
      </c>
    </row>
    <row r="28" spans="1:66" ht="12.75" customHeight="1" x14ac:dyDescent="0.25">
      <c r="A28" s="27" t="s">
        <v>92</v>
      </c>
      <c r="B28" s="19">
        <f t="shared" si="22"/>
        <v>915.6338956120768</v>
      </c>
      <c r="C28" s="19">
        <f t="shared" si="23"/>
        <v>0</v>
      </c>
      <c r="D28" s="19">
        <f t="shared" si="24"/>
        <v>0</v>
      </c>
      <c r="E28" s="19">
        <f t="shared" si="25"/>
        <v>915.6338956120768</v>
      </c>
      <c r="G28" s="51">
        <f t="shared" si="26"/>
        <v>48.343391424848214</v>
      </c>
      <c r="H28" s="51">
        <f t="shared" si="27"/>
        <v>0</v>
      </c>
      <c r="I28" s="51">
        <f t="shared" si="28"/>
        <v>0</v>
      </c>
      <c r="J28" s="51">
        <f t="shared" si="29"/>
        <v>48.343391424848214</v>
      </c>
      <c r="L28" s="22">
        <f t="shared" si="30"/>
        <v>5.2797730246248634E-2</v>
      </c>
      <c r="M28" s="22" t="str">
        <f t="shared" si="31"/>
        <v>--</v>
      </c>
      <c r="N28" s="22" t="str">
        <f t="shared" si="32"/>
        <v>--</v>
      </c>
      <c r="O28" s="23">
        <f t="shared" si="33"/>
        <v>5.2797730246248634E-2</v>
      </c>
      <c r="S28" s="27" t="s">
        <v>92</v>
      </c>
      <c r="T28" s="19">
        <v>915.6338956120768</v>
      </c>
      <c r="U28" s="19">
        <v>0</v>
      </c>
      <c r="V28" s="19">
        <v>0</v>
      </c>
      <c r="W28" s="19">
        <f t="shared" si="34"/>
        <v>915.6338956120768</v>
      </c>
      <c r="Y28" s="51">
        <v>48.343391424848214</v>
      </c>
      <c r="Z28" s="51">
        <v>0</v>
      </c>
      <c r="AA28" s="51">
        <v>0</v>
      </c>
      <c r="AB28" s="51">
        <f t="shared" si="35"/>
        <v>48.343391424848214</v>
      </c>
      <c r="AD28" s="22">
        <f t="shared" si="36"/>
        <v>5.2797730246248634E-2</v>
      </c>
      <c r="AE28" s="22" t="str">
        <f t="shared" si="36"/>
        <v>--</v>
      </c>
      <c r="AF28" s="22" t="str">
        <f t="shared" si="36"/>
        <v>--</v>
      </c>
      <c r="AG28" s="23">
        <f t="shared" si="36"/>
        <v>5.2797730246248634E-2</v>
      </c>
      <c r="AI28">
        <v>55</v>
      </c>
      <c r="AK28">
        <v>10</v>
      </c>
      <c r="AM28">
        <f t="shared" si="37"/>
        <v>6</v>
      </c>
      <c r="AN28">
        <f t="shared" si="38"/>
        <v>28</v>
      </c>
      <c r="AO28">
        <f t="shared" si="39"/>
        <v>50</v>
      </c>
      <c r="AR28" s="27" t="s">
        <v>92</v>
      </c>
      <c r="AS28" s="19">
        <v>0</v>
      </c>
      <c r="AT28" s="19">
        <v>0</v>
      </c>
      <c r="AU28" s="19">
        <v>0</v>
      </c>
      <c r="AV28" s="19">
        <f t="shared" si="40"/>
        <v>0</v>
      </c>
      <c r="AX28" s="51">
        <v>0</v>
      </c>
      <c r="AY28" s="51">
        <v>0</v>
      </c>
      <c r="AZ28" s="51">
        <v>0</v>
      </c>
      <c r="BA28" s="51">
        <f t="shared" si="41"/>
        <v>0</v>
      </c>
      <c r="BC28" s="22" t="str">
        <f t="shared" si="42"/>
        <v>--</v>
      </c>
      <c r="BD28" s="22" t="str">
        <f t="shared" si="43"/>
        <v>--</v>
      </c>
      <c r="BE28" s="22" t="str">
        <f t="shared" si="44"/>
        <v>--</v>
      </c>
      <c r="BF28" s="23" t="str">
        <f t="shared" si="45"/>
        <v>--</v>
      </c>
      <c r="BH28">
        <v>55</v>
      </c>
      <c r="BJ28">
        <v>10</v>
      </c>
      <c r="BL28">
        <f t="shared" si="46"/>
        <v>9</v>
      </c>
      <c r="BM28">
        <f t="shared" si="47"/>
        <v>31</v>
      </c>
      <c r="BN28">
        <f t="shared" si="48"/>
        <v>53</v>
      </c>
    </row>
    <row r="29" spans="1:66" ht="12.75" customHeight="1" x14ac:dyDescent="0.25">
      <c r="A29" s="27" t="s">
        <v>104</v>
      </c>
      <c r="B29" s="19">
        <f t="shared" si="22"/>
        <v>23.208576260379289</v>
      </c>
      <c r="C29" s="19">
        <f t="shared" si="23"/>
        <v>0</v>
      </c>
      <c r="D29" s="19">
        <f t="shared" si="24"/>
        <v>0</v>
      </c>
      <c r="E29" s="19">
        <f t="shared" si="25"/>
        <v>23.208576260379289</v>
      </c>
      <c r="G29" s="51">
        <f t="shared" si="26"/>
        <v>0.58638224642454129</v>
      </c>
      <c r="H29" s="51">
        <f t="shared" si="27"/>
        <v>0</v>
      </c>
      <c r="I29" s="51">
        <f t="shared" si="28"/>
        <v>0</v>
      </c>
      <c r="J29" s="51">
        <f t="shared" si="29"/>
        <v>0.58638224642454129</v>
      </c>
      <c r="L29" s="22">
        <f t="shared" si="30"/>
        <v>2.5265756927347092E-2</v>
      </c>
      <c r="M29" s="22" t="str">
        <f t="shared" si="31"/>
        <v>--</v>
      </c>
      <c r="N29" s="22" t="str">
        <f t="shared" si="32"/>
        <v>--</v>
      </c>
      <c r="O29" s="23">
        <f t="shared" si="33"/>
        <v>2.5265756927347092E-2</v>
      </c>
      <c r="S29" s="27" t="s">
        <v>104</v>
      </c>
      <c r="T29" s="19">
        <v>23.208576260379289</v>
      </c>
      <c r="U29" s="19">
        <v>0</v>
      </c>
      <c r="V29" s="19">
        <v>0</v>
      </c>
      <c r="W29" s="19">
        <f t="shared" si="34"/>
        <v>23.208576260379289</v>
      </c>
      <c r="Y29" s="51">
        <v>0.58638224642454129</v>
      </c>
      <c r="Z29" s="51">
        <v>0</v>
      </c>
      <c r="AA29" s="51">
        <v>0</v>
      </c>
      <c r="AB29" s="51">
        <f t="shared" si="35"/>
        <v>0.58638224642454129</v>
      </c>
      <c r="AD29" s="22">
        <f t="shared" si="36"/>
        <v>2.5265756927347092E-2</v>
      </c>
      <c r="AE29" s="22" t="str">
        <f t="shared" si="36"/>
        <v>--</v>
      </c>
      <c r="AF29" s="22" t="str">
        <f t="shared" si="36"/>
        <v>--</v>
      </c>
      <c r="AG29" s="23">
        <f t="shared" si="36"/>
        <v>2.5265756927347092E-2</v>
      </c>
      <c r="AI29">
        <v>57</v>
      </c>
      <c r="AK29">
        <v>10</v>
      </c>
      <c r="AM29">
        <f t="shared" si="37"/>
        <v>6</v>
      </c>
      <c r="AN29">
        <f t="shared" si="38"/>
        <v>28</v>
      </c>
      <c r="AO29">
        <f t="shared" si="39"/>
        <v>50</v>
      </c>
      <c r="AR29" s="27" t="s">
        <v>104</v>
      </c>
      <c r="AS29" s="19">
        <v>0</v>
      </c>
      <c r="AT29" s="19">
        <v>0</v>
      </c>
      <c r="AU29" s="19">
        <v>0</v>
      </c>
      <c r="AV29" s="19">
        <f t="shared" si="40"/>
        <v>0</v>
      </c>
      <c r="AX29" s="51">
        <v>0</v>
      </c>
      <c r="AY29" s="51">
        <v>0</v>
      </c>
      <c r="AZ29" s="51">
        <v>0</v>
      </c>
      <c r="BA29" s="51">
        <f t="shared" si="41"/>
        <v>0</v>
      </c>
      <c r="BC29" s="22" t="str">
        <f t="shared" si="42"/>
        <v>--</v>
      </c>
      <c r="BD29" s="22" t="str">
        <f t="shared" si="43"/>
        <v>--</v>
      </c>
      <c r="BE29" s="22" t="str">
        <f t="shared" si="44"/>
        <v>--</v>
      </c>
      <c r="BF29" s="23" t="str">
        <f t="shared" si="45"/>
        <v>--</v>
      </c>
      <c r="BH29">
        <v>57</v>
      </c>
      <c r="BJ29">
        <v>10</v>
      </c>
      <c r="BL29">
        <f t="shared" si="46"/>
        <v>9</v>
      </c>
      <c r="BM29">
        <f t="shared" si="47"/>
        <v>31</v>
      </c>
      <c r="BN29">
        <f t="shared" si="48"/>
        <v>53</v>
      </c>
    </row>
    <row r="30" spans="1:66" ht="12.75" customHeight="1" x14ac:dyDescent="0.25">
      <c r="A30" s="18" t="s">
        <v>17</v>
      </c>
      <c r="B30" s="19">
        <f>B26</f>
        <v>1547.2384173586192</v>
      </c>
      <c r="C30" s="19">
        <f>C26</f>
        <v>0</v>
      </c>
      <c r="D30" s="19">
        <f>D26</f>
        <v>0</v>
      </c>
      <c r="E30" s="19">
        <f>E26</f>
        <v>1547.2384173586192</v>
      </c>
      <c r="G30" s="51">
        <f>SUM(G24:G29)</f>
        <v>208.25302476613732</v>
      </c>
      <c r="H30" s="51">
        <f>SUM(H24:H29)</f>
        <v>0</v>
      </c>
      <c r="I30" s="51">
        <f>SUM(I24:I29)</f>
        <v>0</v>
      </c>
      <c r="J30" s="51">
        <f>SUM(J24:J29)</f>
        <v>208.25302476613732</v>
      </c>
      <c r="L30" s="22">
        <f t="shared" si="30"/>
        <v>0.13459659638083327</v>
      </c>
      <c r="M30" s="22" t="str">
        <f t="shared" si="31"/>
        <v>--</v>
      </c>
      <c r="N30" s="22" t="str">
        <f t="shared" si="32"/>
        <v>--</v>
      </c>
      <c r="O30" s="23">
        <f t="shared" si="33"/>
        <v>0.13459659638083327</v>
      </c>
      <c r="S30" s="18" t="s">
        <v>17</v>
      </c>
      <c r="T30" s="19">
        <f>T26</f>
        <v>1547.2384173586192</v>
      </c>
      <c r="U30" s="19">
        <f>U26</f>
        <v>0</v>
      </c>
      <c r="V30" s="19">
        <f>V26</f>
        <v>0</v>
      </c>
      <c r="W30" s="19">
        <f>W26</f>
        <v>1547.2384173586192</v>
      </c>
      <c r="Y30" s="51">
        <f>SUM(Y24:Y29)</f>
        <v>208.25302476613732</v>
      </c>
      <c r="Z30" s="51">
        <f>SUM(Z24:Z29)</f>
        <v>0</v>
      </c>
      <c r="AA30" s="51">
        <f>SUM(AA24:AA29)</f>
        <v>0</v>
      </c>
      <c r="AB30" s="51">
        <f>SUM(AB24:AB29)</f>
        <v>208.25302476613732</v>
      </c>
      <c r="AD30" s="22">
        <f t="shared" si="36"/>
        <v>0.13459659638083327</v>
      </c>
      <c r="AE30" s="22" t="str">
        <f t="shared" si="36"/>
        <v>--</v>
      </c>
      <c r="AF30" s="22" t="str">
        <f t="shared" si="36"/>
        <v>--</v>
      </c>
      <c r="AG30" s="23">
        <f t="shared" si="36"/>
        <v>0.13459659638083327</v>
      </c>
      <c r="AR30" s="18" t="s">
        <v>17</v>
      </c>
      <c r="AS30" s="19">
        <f>AS26</f>
        <v>0</v>
      </c>
      <c r="AT30" s="19">
        <f>AT26</f>
        <v>0</v>
      </c>
      <c r="AU30" s="19">
        <f>AU26</f>
        <v>0</v>
      </c>
      <c r="AV30" s="19">
        <f>AV26</f>
        <v>0</v>
      </c>
      <c r="AX30" s="51">
        <f>SUM(AX24:AX29)</f>
        <v>0</v>
      </c>
      <c r="AY30" s="51">
        <f>SUM(AY24:AY29)</f>
        <v>0</v>
      </c>
      <c r="AZ30" s="51">
        <f>SUM(AZ24:AZ29)</f>
        <v>0</v>
      </c>
      <c r="BA30" s="51">
        <f>SUM(BA24:BA29)</f>
        <v>0</v>
      </c>
      <c r="BC30" s="22" t="str">
        <f t="shared" si="42"/>
        <v>--</v>
      </c>
      <c r="BD30" s="22" t="str">
        <f t="shared" si="43"/>
        <v>--</v>
      </c>
      <c r="BE30" s="22" t="str">
        <f t="shared" si="44"/>
        <v>--</v>
      </c>
      <c r="BF30" s="23" t="str">
        <f t="shared" si="45"/>
        <v>--</v>
      </c>
    </row>
    <row r="31" spans="1:66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  <c r="S31" s="18"/>
      <c r="T31" s="19"/>
      <c r="U31" s="19"/>
      <c r="V31" s="19"/>
      <c r="W31" s="19"/>
      <c r="Y31" s="51"/>
      <c r="Z31" s="51"/>
      <c r="AA31" s="51"/>
      <c r="AB31" s="51"/>
      <c r="AG31" s="17"/>
      <c r="AR31" s="18"/>
      <c r="AS31" s="19"/>
      <c r="AT31" s="19"/>
      <c r="AU31" s="19"/>
      <c r="AV31" s="19"/>
      <c r="AX31" s="51"/>
      <c r="AY31" s="51"/>
      <c r="AZ31" s="51"/>
      <c r="BA31" s="51"/>
      <c r="BF31" s="17"/>
    </row>
    <row r="32" spans="1:66" ht="12.75" customHeight="1" x14ac:dyDescent="0.25">
      <c r="A32" s="18" t="s">
        <v>31</v>
      </c>
      <c r="B32" s="19">
        <f>SUM(B14,B21,B30)</f>
        <v>2612.3485180501402</v>
      </c>
      <c r="C32" s="19">
        <f>SUM(C14,C21,C30)</f>
        <v>0</v>
      </c>
      <c r="D32" s="19">
        <f>SUM(D14,D21,D30)</f>
        <v>0</v>
      </c>
      <c r="E32" s="19">
        <f>SUM(E14,E21,E30)</f>
        <v>2612.3485180501402</v>
      </c>
      <c r="G32" s="51">
        <f>SUM(G14,G21,G30)</f>
        <v>343.70022052288454</v>
      </c>
      <c r="H32" s="51">
        <f>SUM(H14,H21,H30)</f>
        <v>0</v>
      </c>
      <c r="I32" s="51">
        <f>SUM(I14,I21,I30)</f>
        <v>0</v>
      </c>
      <c r="J32" s="51">
        <f>SUM(J14,J21,J30)</f>
        <v>343.70022052288454</v>
      </c>
      <c r="L32" s="22">
        <f>IF(B32&lt;&gt;0,G32/B32,"--")</f>
        <v>0.13156752177133807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0.13156752177133807</v>
      </c>
      <c r="S32" s="18" t="s">
        <v>31</v>
      </c>
      <c r="T32" s="19">
        <f>SUM(T14,T21,T30)</f>
        <v>2231.8274571975699</v>
      </c>
      <c r="U32" s="19">
        <f>SUM(U14,U21,U30)</f>
        <v>0</v>
      </c>
      <c r="V32" s="19">
        <f>SUM(V14,V21,V30)</f>
        <v>0</v>
      </c>
      <c r="W32" s="19">
        <f>SUM(W14,W21,W30)</f>
        <v>2231.8274571975699</v>
      </c>
      <c r="Y32" s="51">
        <f>SUM(Y14,Y21,Y30)</f>
        <v>295.16018163748907</v>
      </c>
      <c r="Z32" s="51">
        <f>SUM(Z14,Z21,Z30)</f>
        <v>0</v>
      </c>
      <c r="AA32" s="51">
        <f>SUM(AA14,AA21,AA30)</f>
        <v>0</v>
      </c>
      <c r="AB32" s="51">
        <f>SUM(AB14,AB21,AB30)</f>
        <v>295.16018163748907</v>
      </c>
      <c r="AD32" s="22">
        <f>IF(T32&lt;&gt;0,Y32/T32,"--")</f>
        <v>0.13225044825289126</v>
      </c>
      <c r="AE32" s="22" t="str">
        <f>IF(U32&lt;&gt;0,Z32/U32,"--")</f>
        <v>--</v>
      </c>
      <c r="AF32" s="22" t="str">
        <f>IF(V32&lt;&gt;0,AA32/V32,"--")</f>
        <v>--</v>
      </c>
      <c r="AG32" s="23">
        <f>IF(W32&lt;&gt;0,AB32/W32,"--")</f>
        <v>0.13225044825289126</v>
      </c>
      <c r="AR32" s="18" t="s">
        <v>31</v>
      </c>
      <c r="AS32" s="19">
        <f>SUM(AS14,AS21,AS30)</f>
        <v>380.5210608525706</v>
      </c>
      <c r="AT32" s="19">
        <f>SUM(AT14,AT21,AT30)</f>
        <v>0</v>
      </c>
      <c r="AU32" s="19">
        <f>SUM(AU14,AU21,AU30)</f>
        <v>0</v>
      </c>
      <c r="AV32" s="19">
        <f>SUM(AV14,AV21,AV30)</f>
        <v>380.5210608525706</v>
      </c>
      <c r="AX32" s="51">
        <f>SUM(AX14,AX21,AX30)</f>
        <v>48.540038885395433</v>
      </c>
      <c r="AY32" s="51">
        <f>SUM(AY14,AY21,AY30)</f>
        <v>0</v>
      </c>
      <c r="AZ32" s="51">
        <f>SUM(AZ14,AZ21,AZ30)</f>
        <v>0</v>
      </c>
      <c r="BA32" s="51">
        <f>SUM(BA14,BA21,BA30)</f>
        <v>48.540038885395433</v>
      </c>
      <c r="BC32" s="22">
        <f>IF(AS32&lt;&gt;0,AX32/AS32,"--")</f>
        <v>0.12756202975109918</v>
      </c>
      <c r="BD32" s="22" t="str">
        <f>IF(AT32&lt;&gt;0,AY32/AT32,"--")</f>
        <v>--</v>
      </c>
      <c r="BE32" s="22" t="str">
        <f>IF(AU32&lt;&gt;0,AZ32/AU32,"--")</f>
        <v>--</v>
      </c>
      <c r="BF32" s="23">
        <f>IF(AV32&lt;&gt;0,BA32/AV32,"--")</f>
        <v>0.12756202975109918</v>
      </c>
    </row>
    <row r="33" spans="1:66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  <c r="S33" s="18"/>
      <c r="T33" s="19"/>
      <c r="U33" s="19"/>
      <c r="V33" s="19"/>
      <c r="W33" s="19"/>
      <c r="Y33" s="51"/>
      <c r="Z33" s="51"/>
      <c r="AA33" s="51"/>
      <c r="AB33" s="51"/>
      <c r="AG33" s="17"/>
      <c r="AR33" s="18"/>
      <c r="AS33" s="19"/>
      <c r="AT33" s="19"/>
      <c r="AU33" s="19"/>
      <c r="AV33" s="19"/>
      <c r="AX33" s="51"/>
      <c r="AY33" s="51"/>
      <c r="AZ33" s="51"/>
      <c r="BA33" s="51"/>
      <c r="BF33" s="17"/>
    </row>
    <row r="34" spans="1:66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  <c r="S34" s="78" t="s">
        <v>32</v>
      </c>
      <c r="T34" s="19"/>
      <c r="U34" s="19"/>
      <c r="V34" s="19"/>
      <c r="W34" s="19"/>
      <c r="Y34" s="51"/>
      <c r="Z34" s="51"/>
      <c r="AA34" s="51"/>
      <c r="AB34" s="51"/>
      <c r="AG34" s="17"/>
      <c r="AR34" s="78" t="s">
        <v>32</v>
      </c>
      <c r="AS34" s="19"/>
      <c r="AT34" s="19"/>
      <c r="AU34" s="19"/>
      <c r="AV34" s="19"/>
      <c r="AX34" s="51"/>
      <c r="AY34" s="51"/>
      <c r="AZ34" s="51"/>
      <c r="BA34" s="51"/>
      <c r="BF34" s="17"/>
    </row>
    <row r="35" spans="1:66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  <c r="S35" s="16" t="s">
        <v>119</v>
      </c>
      <c r="T35" s="19"/>
      <c r="U35" s="19"/>
      <c r="V35" s="19"/>
      <c r="W35" s="19"/>
      <c r="Y35" s="51"/>
      <c r="Z35" s="51"/>
      <c r="AA35" s="51"/>
      <c r="AB35" s="51"/>
      <c r="AG35" s="17"/>
      <c r="AR35" s="16" t="s">
        <v>119</v>
      </c>
      <c r="AS35" s="19"/>
      <c r="AT35" s="19"/>
      <c r="AU35" s="19"/>
      <c r="AV35" s="19"/>
      <c r="AX35" s="51"/>
      <c r="AY35" s="51"/>
      <c r="AZ35" s="51"/>
      <c r="BA35" s="51"/>
      <c r="BF35" s="17"/>
    </row>
    <row r="36" spans="1:66" ht="12.75" customHeight="1" x14ac:dyDescent="0.25">
      <c r="A36" s="18" t="s">
        <v>13</v>
      </c>
      <c r="B36" s="19">
        <f t="shared" ref="B36:D37" si="49">SUM(T36,AS36)</f>
        <v>5898.7094059114515</v>
      </c>
      <c r="C36" s="19">
        <f t="shared" si="49"/>
        <v>119.24184226267344</v>
      </c>
      <c r="D36" s="19">
        <f t="shared" si="49"/>
        <v>430.21051350633979</v>
      </c>
      <c r="E36" s="19">
        <f>SUM(B36:D36)</f>
        <v>6448.1617616804651</v>
      </c>
      <c r="G36" s="51">
        <f t="shared" ref="G36:I37" si="50">SUM(Y36,AX36)</f>
        <v>162.68225707646135</v>
      </c>
      <c r="H36" s="51">
        <f t="shared" si="50"/>
        <v>7.016592820822618</v>
      </c>
      <c r="I36" s="51">
        <f t="shared" si="50"/>
        <v>64.321108328202982</v>
      </c>
      <c r="J36" s="51">
        <f>SUM(G36:I36)</f>
        <v>234.01995822548696</v>
      </c>
      <c r="L36" s="22">
        <f t="shared" ref="L36:O38" si="51">IF(B36&lt;&gt;0,G36/B36,"--")</f>
        <v>2.7579296737931806E-2</v>
      </c>
      <c r="M36" s="22">
        <f t="shared" si="51"/>
        <v>5.8843378194090842E-2</v>
      </c>
      <c r="N36" s="22">
        <f t="shared" si="51"/>
        <v>0.14951077741909977</v>
      </c>
      <c r="O36" s="23">
        <f t="shared" si="51"/>
        <v>3.6292507364842949E-2</v>
      </c>
      <c r="S36" s="18" t="s">
        <v>13</v>
      </c>
      <c r="T36" s="19">
        <v>4637.9535998246138</v>
      </c>
      <c r="U36" s="19">
        <v>33.51577668926555</v>
      </c>
      <c r="V36" s="19">
        <v>416.56709342217346</v>
      </c>
      <c r="W36" s="19">
        <f>SUM(T36:V36)</f>
        <v>5088.0364699360525</v>
      </c>
      <c r="Y36" s="51">
        <v>126.17130773023244</v>
      </c>
      <c r="Z36" s="51">
        <v>1.9795936895248489</v>
      </c>
      <c r="AA36" s="51">
        <v>63.24051731596235</v>
      </c>
      <c r="AB36" s="51">
        <f>SUM(Y36:AA36)</f>
        <v>191.39141873571964</v>
      </c>
      <c r="AD36" s="22">
        <f t="shared" ref="AD36:AG38" si="52">IF(T36&lt;&gt;0,Y36/T36,"--")</f>
        <v>2.7204090126085708E-2</v>
      </c>
      <c r="AE36" s="22">
        <f t="shared" si="52"/>
        <v>5.9064532738663168E-2</v>
      </c>
      <c r="AF36" s="22">
        <f t="shared" si="52"/>
        <v>0.15181352131401005</v>
      </c>
      <c r="AG36" s="23">
        <f t="shared" si="52"/>
        <v>3.7615968334072318E-2</v>
      </c>
      <c r="AI36">
        <v>0</v>
      </c>
      <c r="AM36">
        <f>$AM$8</f>
        <v>6</v>
      </c>
      <c r="AN36">
        <f>$AN$8</f>
        <v>28</v>
      </c>
      <c r="AO36">
        <f>$AO$8</f>
        <v>50</v>
      </c>
      <c r="AR36" s="18" t="s">
        <v>13</v>
      </c>
      <c r="AS36" s="19">
        <v>1260.7558060868373</v>
      </c>
      <c r="AT36" s="19">
        <v>85.726065573407894</v>
      </c>
      <c r="AU36" s="19">
        <v>13.643420084166346</v>
      </c>
      <c r="AV36" s="19">
        <f>SUM(AS36:AU36)</f>
        <v>1360.1252917444115</v>
      </c>
      <c r="AX36" s="51">
        <v>36.510949346228905</v>
      </c>
      <c r="AY36" s="51">
        <v>5.0369991312977689</v>
      </c>
      <c r="AZ36" s="51">
        <v>1.0805910122406268</v>
      </c>
      <c r="BA36" s="51">
        <f>SUM(AX36:AZ36)</f>
        <v>42.628539489767299</v>
      </c>
      <c r="BC36" s="22">
        <f t="shared" ref="BC36:BF38" si="53">IF(AS36&lt;&gt;0,AX36/AS36,"--")</f>
        <v>2.8959572638854167E-2</v>
      </c>
      <c r="BD36" s="22">
        <f t="shared" si="53"/>
        <v>5.8756914803054242E-2</v>
      </c>
      <c r="BE36" s="22">
        <f t="shared" si="53"/>
        <v>7.9202355829729926E-2</v>
      </c>
      <c r="BF36" s="23">
        <f t="shared" si="53"/>
        <v>3.13416269431286E-2</v>
      </c>
      <c r="BH36">
        <v>0</v>
      </c>
      <c r="BL36">
        <f>$BL$8</f>
        <v>9</v>
      </c>
      <c r="BM36">
        <f>$BM$8</f>
        <v>31</v>
      </c>
      <c r="BN36">
        <f>$BN$8</f>
        <v>53</v>
      </c>
    </row>
    <row r="37" spans="1:66" ht="12.75" customHeight="1" x14ac:dyDescent="0.25">
      <c r="A37" s="27" t="s">
        <v>120</v>
      </c>
      <c r="B37" s="19">
        <f t="shared" si="49"/>
        <v>5898.7094059114515</v>
      </c>
      <c r="C37" s="19">
        <f t="shared" si="49"/>
        <v>119.24184226267344</v>
      </c>
      <c r="D37" s="19">
        <f t="shared" si="49"/>
        <v>430.21051350633979</v>
      </c>
      <c r="E37" s="19">
        <f>SUM(B37:D37)</f>
        <v>6448.1617616804651</v>
      </c>
      <c r="G37" s="51">
        <f t="shared" si="50"/>
        <v>112.41007128348089</v>
      </c>
      <c r="H37" s="51">
        <f t="shared" si="50"/>
        <v>3.7157454394795941</v>
      </c>
      <c r="I37" s="51">
        <f t="shared" si="50"/>
        <v>58.643795373624478</v>
      </c>
      <c r="J37" s="51">
        <f>SUM(G37:I37)</f>
        <v>174.76961209658495</v>
      </c>
      <c r="L37" s="22">
        <f t="shared" si="51"/>
        <v>1.9056723013143859E-2</v>
      </c>
      <c r="M37" s="22">
        <f t="shared" si="51"/>
        <v>3.1161422609475589E-2</v>
      </c>
      <c r="N37" s="22">
        <f t="shared" si="51"/>
        <v>0.13631418464337525</v>
      </c>
      <c r="O37" s="23">
        <f t="shared" si="51"/>
        <v>2.7103788421560623E-2</v>
      </c>
      <c r="S37" s="27" t="s">
        <v>120</v>
      </c>
      <c r="T37" s="19">
        <v>4637.9535998246138</v>
      </c>
      <c r="U37" s="19">
        <v>33.51577668926555</v>
      </c>
      <c r="V37" s="19">
        <v>416.56709342217346</v>
      </c>
      <c r="W37" s="19">
        <f>SUM(T37:V37)</f>
        <v>5088.0364699360525</v>
      </c>
      <c r="Y37" s="51">
        <v>88.384197099671113</v>
      </c>
      <c r="Z37" s="51">
        <v>1.0443992814990144</v>
      </c>
      <c r="AA37" s="51">
        <v>56.784003689104296</v>
      </c>
      <c r="AB37" s="51">
        <f>SUM(Y37:AA37)</f>
        <v>146.21260007027442</v>
      </c>
      <c r="AD37" s="22">
        <f t="shared" si="52"/>
        <v>1.9056723013143859E-2</v>
      </c>
      <c r="AE37" s="22">
        <f t="shared" si="52"/>
        <v>3.1161422609475589E-2</v>
      </c>
      <c r="AF37" s="22">
        <f t="shared" si="52"/>
        <v>0.13631418464337525</v>
      </c>
      <c r="AG37" s="23">
        <f t="shared" si="52"/>
        <v>2.8736547179684827E-2</v>
      </c>
      <c r="AI37">
        <v>3</v>
      </c>
      <c r="AM37">
        <f>$AM$8</f>
        <v>6</v>
      </c>
      <c r="AN37">
        <f>$AN$8</f>
        <v>28</v>
      </c>
      <c r="AO37">
        <f>$AO$8</f>
        <v>50</v>
      </c>
      <c r="AR37" s="27" t="s">
        <v>120</v>
      </c>
      <c r="AS37" s="19">
        <v>1260.7558060868373</v>
      </c>
      <c r="AT37" s="19">
        <v>85.726065573407894</v>
      </c>
      <c r="AU37" s="19">
        <v>13.643420084166346</v>
      </c>
      <c r="AV37" s="19">
        <f>SUM(AS37:AU37)</f>
        <v>1360.1252917444115</v>
      </c>
      <c r="AX37" s="51">
        <v>24.025874183809773</v>
      </c>
      <c r="AY37" s="51">
        <v>2.6713461579805795</v>
      </c>
      <c r="AZ37" s="51">
        <v>1.8597916845201856</v>
      </c>
      <c r="BA37" s="51">
        <f>SUM(AX37:AZ37)</f>
        <v>28.557012026310538</v>
      </c>
      <c r="BC37" s="22">
        <f t="shared" si="53"/>
        <v>1.9056723013143862E-2</v>
      </c>
      <c r="BD37" s="22">
        <f t="shared" si="53"/>
        <v>3.1161422609475586E-2</v>
      </c>
      <c r="BE37" s="22">
        <f t="shared" si="53"/>
        <v>0.13631418464337525</v>
      </c>
      <c r="BF37" s="23">
        <f t="shared" si="53"/>
        <v>2.0995868689188995E-2</v>
      </c>
      <c r="BH37">
        <v>3</v>
      </c>
      <c r="BL37">
        <f>$BL$8</f>
        <v>9</v>
      </c>
      <c r="BM37">
        <f>$BM$8</f>
        <v>31</v>
      </c>
      <c r="BN37">
        <f>$BN$8</f>
        <v>53</v>
      </c>
    </row>
    <row r="38" spans="1:66" ht="12.75" customHeight="1" x14ac:dyDescent="0.25">
      <c r="A38" s="18" t="s">
        <v>17</v>
      </c>
      <c r="B38" s="19">
        <f>B36</f>
        <v>5898.7094059114515</v>
      </c>
      <c r="C38" s="19">
        <f>C36</f>
        <v>119.24184226267344</v>
      </c>
      <c r="D38" s="19">
        <f>D36</f>
        <v>430.21051350633979</v>
      </c>
      <c r="E38" s="19">
        <f>E36</f>
        <v>6448.1617616804651</v>
      </c>
      <c r="G38" s="51">
        <f>SUM(G36:G37)</f>
        <v>275.09232835994226</v>
      </c>
      <c r="H38" s="51">
        <f>SUM(H36:H37)</f>
        <v>10.732338260302212</v>
      </c>
      <c r="I38" s="51">
        <f>SUM(I36:I37)</f>
        <v>122.96490370182747</v>
      </c>
      <c r="J38" s="51">
        <f>SUM(J36:J37)</f>
        <v>408.78957032207188</v>
      </c>
      <c r="L38" s="22">
        <f t="shared" si="51"/>
        <v>4.6636019751075668E-2</v>
      </c>
      <c r="M38" s="22">
        <f t="shared" si="51"/>
        <v>9.0004800803566432E-2</v>
      </c>
      <c r="N38" s="22">
        <f t="shared" si="51"/>
        <v>0.28582496206247504</v>
      </c>
      <c r="O38" s="23">
        <f t="shared" si="51"/>
        <v>6.3396295786403573E-2</v>
      </c>
      <c r="S38" s="18" t="s">
        <v>17</v>
      </c>
      <c r="T38" s="19">
        <f>T36</f>
        <v>4637.9535998246138</v>
      </c>
      <c r="U38" s="19">
        <f>U36</f>
        <v>33.51577668926555</v>
      </c>
      <c r="V38" s="19">
        <f>V36</f>
        <v>416.56709342217346</v>
      </c>
      <c r="W38" s="19">
        <f>W36</f>
        <v>5088.0364699360525</v>
      </c>
      <c r="Y38" s="51">
        <f>SUM(Y36:Y37)</f>
        <v>214.55550482990355</v>
      </c>
      <c r="Z38" s="51">
        <f>SUM(Z36:Z37)</f>
        <v>3.0239929710238633</v>
      </c>
      <c r="AA38" s="51">
        <f>SUM(AA36:AA37)</f>
        <v>120.02452100506665</v>
      </c>
      <c r="AB38" s="51">
        <f>SUM(AB36:AB37)</f>
        <v>337.60401880599409</v>
      </c>
      <c r="AD38" s="22">
        <f t="shared" si="52"/>
        <v>4.6260813139229563E-2</v>
      </c>
      <c r="AE38" s="22">
        <f t="shared" si="52"/>
        <v>9.0225955348138751E-2</v>
      </c>
      <c r="AF38" s="22">
        <f t="shared" si="52"/>
        <v>0.28812770595738529</v>
      </c>
      <c r="AG38" s="23">
        <f t="shared" si="52"/>
        <v>6.6352515513757149E-2</v>
      </c>
      <c r="AR38" s="18" t="s">
        <v>17</v>
      </c>
      <c r="AS38" s="19">
        <f>AS36</f>
        <v>1260.7558060868373</v>
      </c>
      <c r="AT38" s="19">
        <f>AT36</f>
        <v>85.726065573407894</v>
      </c>
      <c r="AU38" s="19">
        <f>AU36</f>
        <v>13.643420084166346</v>
      </c>
      <c r="AV38" s="19">
        <f>AV36</f>
        <v>1360.1252917444115</v>
      </c>
      <c r="AX38" s="51">
        <f>SUM(AX36:AX37)</f>
        <v>60.536823530038674</v>
      </c>
      <c r="AY38" s="51">
        <f>SUM(AY36:AY37)</f>
        <v>7.7083452892783484</v>
      </c>
      <c r="AZ38" s="51">
        <f>SUM(AZ36:AZ37)</f>
        <v>2.9403826967608122</v>
      </c>
      <c r="BA38" s="51">
        <f>SUM(BA36:BA37)</f>
        <v>71.185551516077837</v>
      </c>
      <c r="BC38" s="22">
        <f t="shared" si="53"/>
        <v>4.8016295651998026E-2</v>
      </c>
      <c r="BD38" s="22">
        <f t="shared" si="53"/>
        <v>8.9918337412529831E-2</v>
      </c>
      <c r="BE38" s="22">
        <f t="shared" si="53"/>
        <v>0.21551654047310517</v>
      </c>
      <c r="BF38" s="23">
        <f t="shared" si="53"/>
        <v>5.2337495632317599E-2</v>
      </c>
    </row>
    <row r="39" spans="1:66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  <c r="S39" s="18"/>
      <c r="T39" s="19"/>
      <c r="U39" s="19"/>
      <c r="V39" s="19"/>
      <c r="W39" s="19"/>
      <c r="Y39" s="51"/>
      <c r="Z39" s="51"/>
      <c r="AA39" s="51"/>
      <c r="AB39" s="51"/>
      <c r="AG39" s="17"/>
      <c r="AR39" s="18"/>
      <c r="AS39" s="19"/>
      <c r="AT39" s="19"/>
      <c r="AU39" s="19"/>
      <c r="AV39" s="19"/>
      <c r="AX39" s="51"/>
      <c r="AY39" s="51"/>
      <c r="AZ39" s="51"/>
      <c r="BA39" s="51"/>
      <c r="BF39" s="17"/>
    </row>
    <row r="40" spans="1:66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  <c r="S40" s="16" t="s">
        <v>121</v>
      </c>
      <c r="T40" s="19"/>
      <c r="U40" s="19"/>
      <c r="V40" s="19"/>
      <c r="W40" s="19"/>
      <c r="Y40" s="51"/>
      <c r="Z40" s="51"/>
      <c r="AA40" s="51"/>
      <c r="AB40" s="51"/>
      <c r="AG40" s="17"/>
      <c r="AR40" s="16" t="s">
        <v>121</v>
      </c>
      <c r="AS40" s="19"/>
      <c r="AT40" s="19"/>
      <c r="AU40" s="19"/>
      <c r="AV40" s="19"/>
      <c r="AX40" s="51"/>
      <c r="AY40" s="51"/>
      <c r="AZ40" s="51"/>
      <c r="BA40" s="51"/>
      <c r="BF40" s="17"/>
    </row>
    <row r="41" spans="1:66" ht="12.75" customHeight="1" x14ac:dyDescent="0.25">
      <c r="A41" s="18" t="s">
        <v>13</v>
      </c>
      <c r="B41" s="19">
        <f t="shared" ref="B41:D42" si="54">SUM(T41,AS41)</f>
        <v>0</v>
      </c>
      <c r="C41" s="19">
        <f t="shared" si="54"/>
        <v>12.436283686035445</v>
      </c>
      <c r="D41" s="19">
        <f t="shared" si="54"/>
        <v>178.62385008998683</v>
      </c>
      <c r="E41" s="19">
        <f>SUM(B41:D41)</f>
        <v>191.06013377602227</v>
      </c>
      <c r="G41" s="51">
        <f t="shared" ref="G41:I42" si="55">SUM(Y41,AX41)</f>
        <v>0</v>
      </c>
      <c r="H41" s="51">
        <f t="shared" si="55"/>
        <v>0.92667177201006479</v>
      </c>
      <c r="I41" s="51">
        <f t="shared" si="55"/>
        <v>27.601330113681506</v>
      </c>
      <c r="J41" s="51">
        <f>SUM(G41:I41)</f>
        <v>28.52800188569157</v>
      </c>
      <c r="L41" s="22" t="str">
        <f t="shared" ref="L41:O43" si="56">IF(B41&lt;&gt;0,G41/B41,"--")</f>
        <v>--</v>
      </c>
      <c r="M41" s="22">
        <f t="shared" si="56"/>
        <v>7.4513560112062532E-2</v>
      </c>
      <c r="N41" s="22">
        <f t="shared" si="56"/>
        <v>0.15452208705487286</v>
      </c>
      <c r="O41" s="23">
        <f t="shared" si="56"/>
        <v>0.14931425683567581</v>
      </c>
      <c r="S41" s="18" t="s">
        <v>13</v>
      </c>
      <c r="T41" s="19">
        <v>0</v>
      </c>
      <c r="U41" s="19">
        <v>1.4477912268340425</v>
      </c>
      <c r="V41" s="19">
        <v>178.62385008998683</v>
      </c>
      <c r="W41" s="19">
        <f>SUM(T41:V41)</f>
        <v>180.07164131682089</v>
      </c>
      <c r="Y41" s="51">
        <v>0</v>
      </c>
      <c r="Z41" s="51">
        <v>0.10799442530886237</v>
      </c>
      <c r="AA41" s="51">
        <v>27.601330113681506</v>
      </c>
      <c r="AB41" s="51">
        <f>SUM(Y41:AA41)</f>
        <v>27.709324538990369</v>
      </c>
      <c r="AD41" s="22" t="str">
        <f t="shared" ref="AD41:AG43" si="57">IF(T41&lt;&gt;0,Y41/T41,"--")</f>
        <v>--</v>
      </c>
      <c r="AE41" s="22">
        <f t="shared" si="57"/>
        <v>7.4592540213839528E-2</v>
      </c>
      <c r="AF41" s="22">
        <f t="shared" si="57"/>
        <v>0.15452208705487286</v>
      </c>
      <c r="AG41" s="23">
        <f t="shared" si="57"/>
        <v>0.1538794467377467</v>
      </c>
      <c r="AI41">
        <v>1</v>
      </c>
      <c r="AJ41">
        <v>2</v>
      </c>
      <c r="AM41">
        <f>$AM$8</f>
        <v>6</v>
      </c>
      <c r="AN41">
        <f>$AN$8</f>
        <v>28</v>
      </c>
      <c r="AO41">
        <f>$AO$8</f>
        <v>50</v>
      </c>
      <c r="AR41" s="18" t="s">
        <v>13</v>
      </c>
      <c r="AS41" s="19">
        <v>0</v>
      </c>
      <c r="AT41" s="19">
        <v>10.988492459201403</v>
      </c>
      <c r="AU41" s="19">
        <v>0</v>
      </c>
      <c r="AV41" s="19">
        <f>SUM(AS41:AU41)</f>
        <v>10.988492459201403</v>
      </c>
      <c r="AX41" s="51">
        <v>0</v>
      </c>
      <c r="AY41" s="51">
        <v>0.8186773467012024</v>
      </c>
      <c r="AZ41" s="51">
        <v>0</v>
      </c>
      <c r="BA41" s="51">
        <f>SUM(AX41:AZ41)</f>
        <v>0.8186773467012024</v>
      </c>
      <c r="BC41" s="22" t="str">
        <f t="shared" ref="BC41:BF43" si="58">IF(AS41&lt;&gt;0,AX41/AS41,"--")</f>
        <v>--</v>
      </c>
      <c r="BD41" s="22">
        <f t="shared" si="58"/>
        <v>7.4503154071482197E-2</v>
      </c>
      <c r="BE41" s="22" t="str">
        <f t="shared" si="58"/>
        <v>--</v>
      </c>
      <c r="BF41" s="23">
        <f t="shared" si="58"/>
        <v>7.4503154071482197E-2</v>
      </c>
      <c r="BH41">
        <v>1</v>
      </c>
      <c r="BI41">
        <v>2</v>
      </c>
      <c r="BL41">
        <f>$BL$8</f>
        <v>9</v>
      </c>
      <c r="BM41">
        <f>$BM$8</f>
        <v>31</v>
      </c>
      <c r="BN41">
        <f>$BN$8</f>
        <v>53</v>
      </c>
    </row>
    <row r="42" spans="1:66" ht="12.75" customHeight="1" x14ac:dyDescent="0.25">
      <c r="A42" s="27" t="s">
        <v>97</v>
      </c>
      <c r="B42" s="19">
        <f t="shared" si="54"/>
        <v>0</v>
      </c>
      <c r="C42" s="19">
        <f t="shared" si="54"/>
        <v>12.436283686035445</v>
      </c>
      <c r="D42" s="19">
        <f t="shared" si="54"/>
        <v>178.62385008998683</v>
      </c>
      <c r="E42" s="19">
        <f>SUM(B42:D42)</f>
        <v>191.06013377602227</v>
      </c>
      <c r="G42" s="51">
        <f t="shared" si="55"/>
        <v>0</v>
      </c>
      <c r="H42" s="51">
        <f t="shared" si="55"/>
        <v>3.901145328475371</v>
      </c>
      <c r="I42" s="51">
        <f t="shared" si="55"/>
        <v>24.32618224581395</v>
      </c>
      <c r="J42" s="51">
        <f>SUM(G42:I42)</f>
        <v>28.227327574289319</v>
      </c>
      <c r="L42" s="22" t="str">
        <f t="shared" si="56"/>
        <v>--</v>
      </c>
      <c r="M42" s="22">
        <f t="shared" si="56"/>
        <v>0.31369060299387674</v>
      </c>
      <c r="N42" s="22">
        <f t="shared" si="56"/>
        <v>0.13618664155743448</v>
      </c>
      <c r="O42" s="23">
        <f t="shared" si="56"/>
        <v>0.14774054124435981</v>
      </c>
      <c r="S42" s="27" t="s">
        <v>97</v>
      </c>
      <c r="T42" s="19">
        <v>0</v>
      </c>
      <c r="U42" s="19">
        <v>1.447791226834042</v>
      </c>
      <c r="V42" s="19">
        <v>178.62385008998683</v>
      </c>
      <c r="W42" s="19">
        <f>SUM(T42:V42)</f>
        <v>180.07164131682089</v>
      </c>
      <c r="Y42" s="51">
        <v>0</v>
      </c>
      <c r="Z42" s="51">
        <v>0.45415850295481525</v>
      </c>
      <c r="AA42" s="51">
        <v>24.32618224581395</v>
      </c>
      <c r="AB42" s="51">
        <f>SUM(Y42:AA42)</f>
        <v>24.780340748768765</v>
      </c>
      <c r="AD42" s="22" t="str">
        <f t="shared" si="57"/>
        <v>--</v>
      </c>
      <c r="AE42" s="22">
        <f t="shared" si="57"/>
        <v>0.31369060299387674</v>
      </c>
      <c r="AF42" s="22">
        <f t="shared" si="57"/>
        <v>0.13618664155743448</v>
      </c>
      <c r="AG42" s="23">
        <f t="shared" si="57"/>
        <v>0.13761378842085326</v>
      </c>
      <c r="AI42">
        <v>5</v>
      </c>
      <c r="AJ42">
        <v>7</v>
      </c>
      <c r="AM42">
        <f>$AM$8</f>
        <v>6</v>
      </c>
      <c r="AN42">
        <f>$AN$8</f>
        <v>28</v>
      </c>
      <c r="AO42">
        <f>$AO$8</f>
        <v>50</v>
      </c>
      <c r="AR42" s="27" t="s">
        <v>97</v>
      </c>
      <c r="AS42" s="19">
        <v>0</v>
      </c>
      <c r="AT42" s="19">
        <v>10.988492459201403</v>
      </c>
      <c r="AU42" s="19">
        <v>0</v>
      </c>
      <c r="AV42" s="19">
        <f>SUM(AS42:AU42)</f>
        <v>10.988492459201403</v>
      </c>
      <c r="AX42" s="51">
        <v>0</v>
      </c>
      <c r="AY42" s="51">
        <v>3.4469868255205558</v>
      </c>
      <c r="AZ42" s="51">
        <v>0</v>
      </c>
      <c r="BA42" s="51">
        <f>SUM(AX42:AZ42)</f>
        <v>3.4469868255205558</v>
      </c>
      <c r="BC42" s="22" t="str">
        <f t="shared" si="58"/>
        <v>--</v>
      </c>
      <c r="BD42" s="22">
        <f t="shared" si="58"/>
        <v>0.31369060299387674</v>
      </c>
      <c r="BE42" s="22" t="str">
        <f t="shared" si="58"/>
        <v>--</v>
      </c>
      <c r="BF42" s="23">
        <f t="shared" si="58"/>
        <v>0.31369060299387674</v>
      </c>
      <c r="BH42">
        <v>5</v>
      </c>
      <c r="BI42">
        <v>7</v>
      </c>
      <c r="BL42">
        <f>$BL$8</f>
        <v>9</v>
      </c>
      <c r="BM42">
        <f>$BM$8</f>
        <v>31</v>
      </c>
      <c r="BN42">
        <f>$BN$8</f>
        <v>53</v>
      </c>
    </row>
    <row r="43" spans="1:66" ht="12.75" customHeight="1" x14ac:dyDescent="0.25">
      <c r="A43" s="18" t="s">
        <v>17</v>
      </c>
      <c r="B43" s="19">
        <f>B41</f>
        <v>0</v>
      </c>
      <c r="C43" s="19">
        <f>C41</f>
        <v>12.436283686035445</v>
      </c>
      <c r="D43" s="19">
        <f>D41</f>
        <v>178.62385008998683</v>
      </c>
      <c r="E43" s="19">
        <f>E41</f>
        <v>191.06013377602227</v>
      </c>
      <c r="G43" s="51">
        <f>SUM(G41:G42)</f>
        <v>0</v>
      </c>
      <c r="H43" s="51">
        <f>SUM(H41:H42)</f>
        <v>4.8278171004854356</v>
      </c>
      <c r="I43" s="51">
        <f>SUM(I41:I42)</f>
        <v>51.927512359495452</v>
      </c>
      <c r="J43" s="51">
        <f>SUM(J41:J42)</f>
        <v>56.755329459980885</v>
      </c>
      <c r="L43" s="22" t="str">
        <f t="shared" si="56"/>
        <v>--</v>
      </c>
      <c r="M43" s="22">
        <f t="shared" si="56"/>
        <v>0.38820416310593925</v>
      </c>
      <c r="N43" s="22">
        <f t="shared" si="56"/>
        <v>0.29070872861230734</v>
      </c>
      <c r="O43" s="23">
        <f t="shared" si="56"/>
        <v>0.2970547980800356</v>
      </c>
      <c r="S43" s="18" t="s">
        <v>17</v>
      </c>
      <c r="T43" s="19">
        <f>T41</f>
        <v>0</v>
      </c>
      <c r="U43" s="19">
        <f>U41</f>
        <v>1.4477912268340425</v>
      </c>
      <c r="V43" s="19">
        <f>V41</f>
        <v>178.62385008998683</v>
      </c>
      <c r="W43" s="19">
        <f>W41</f>
        <v>180.07164131682089</v>
      </c>
      <c r="Y43" s="51">
        <f>SUM(Y41:Y42)</f>
        <v>0</v>
      </c>
      <c r="Z43" s="51">
        <f>SUM(Z41:Z42)</f>
        <v>0.56215292826367758</v>
      </c>
      <c r="AA43" s="51">
        <f>SUM(AA41:AA42)</f>
        <v>51.927512359495452</v>
      </c>
      <c r="AB43" s="51">
        <f>SUM(AB41:AB42)</f>
        <v>52.489665287759138</v>
      </c>
      <c r="AD43" s="22" t="str">
        <f t="shared" si="57"/>
        <v>--</v>
      </c>
      <c r="AE43" s="22">
        <f t="shared" si="57"/>
        <v>0.38828314320771617</v>
      </c>
      <c r="AF43" s="22">
        <f t="shared" si="57"/>
        <v>0.29070872861230734</v>
      </c>
      <c r="AG43" s="23">
        <f t="shared" si="57"/>
        <v>0.29149323515859998</v>
      </c>
      <c r="AR43" s="18" t="s">
        <v>17</v>
      </c>
      <c r="AS43" s="19">
        <f>AS41</f>
        <v>0</v>
      </c>
      <c r="AT43" s="19">
        <f>AT41</f>
        <v>10.988492459201403</v>
      </c>
      <c r="AU43" s="19">
        <f>AU41</f>
        <v>0</v>
      </c>
      <c r="AV43" s="19">
        <f>AV41</f>
        <v>10.988492459201403</v>
      </c>
      <c r="AX43" s="51">
        <f>SUM(AX41:AX42)</f>
        <v>0</v>
      </c>
      <c r="AY43" s="51">
        <f>SUM(AY41:AY42)</f>
        <v>4.2656641722217579</v>
      </c>
      <c r="AZ43" s="51">
        <f>SUM(AZ41:AZ42)</f>
        <v>0</v>
      </c>
      <c r="BA43" s="51">
        <f>SUM(BA41:BA42)</f>
        <v>4.2656641722217579</v>
      </c>
      <c r="BC43" s="22" t="str">
        <f t="shared" si="58"/>
        <v>--</v>
      </c>
      <c r="BD43" s="22">
        <f t="shared" si="58"/>
        <v>0.38819375706535891</v>
      </c>
      <c r="BE43" s="22" t="str">
        <f t="shared" si="58"/>
        <v>--</v>
      </c>
      <c r="BF43" s="23">
        <f t="shared" si="58"/>
        <v>0.38819375706535891</v>
      </c>
    </row>
    <row r="44" spans="1:66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  <c r="S44" s="18"/>
      <c r="T44" s="19"/>
      <c r="U44" s="19"/>
      <c r="V44" s="19"/>
      <c r="W44" s="19"/>
      <c r="Y44" s="51"/>
      <c r="Z44" s="51"/>
      <c r="AA44" s="51"/>
      <c r="AB44" s="51"/>
      <c r="AG44" s="17"/>
      <c r="AR44" s="18"/>
      <c r="AS44" s="19"/>
      <c r="AT44" s="19"/>
      <c r="AU44" s="19"/>
      <c r="AV44" s="19"/>
      <c r="AX44" s="51"/>
      <c r="AY44" s="51"/>
      <c r="AZ44" s="51"/>
      <c r="BA44" s="51"/>
      <c r="BF44" s="17"/>
    </row>
    <row r="45" spans="1:66" ht="12.75" customHeight="1" x14ac:dyDescent="0.25">
      <c r="A45" s="85" t="s">
        <v>33</v>
      </c>
      <c r="B45" s="28">
        <f>SUM(B38,B43)</f>
        <v>5898.7094059114515</v>
      </c>
      <c r="C45" s="28">
        <f>SUM(C38,C43)</f>
        <v>131.6781259487089</v>
      </c>
      <c r="D45" s="28">
        <f>SUM(D38,D43)</f>
        <v>608.83436359632663</v>
      </c>
      <c r="E45" s="28">
        <f>SUM(E38,E43)</f>
        <v>6639.2218954564878</v>
      </c>
      <c r="F45" s="29"/>
      <c r="G45" s="69">
        <f>SUM(G38,G43)</f>
        <v>275.09232835994226</v>
      </c>
      <c r="H45" s="69">
        <f>SUM(H38,H43)</f>
        <v>15.560155360787647</v>
      </c>
      <c r="I45" s="69">
        <f>SUM(I38,I43)</f>
        <v>174.89241606132293</v>
      </c>
      <c r="J45" s="69">
        <f>SUM(J38,J43)</f>
        <v>465.54489978205277</v>
      </c>
      <c r="K45" s="29"/>
      <c r="L45" s="31">
        <f t="shared" ref="L45:O46" si="59">IF(B45&lt;&gt;0,G45/B45,"--")</f>
        <v>4.6636019751075668E-2</v>
      </c>
      <c r="M45" s="31">
        <f t="shared" si="59"/>
        <v>0.11816811067654942</v>
      </c>
      <c r="N45" s="31">
        <f t="shared" si="59"/>
        <v>0.28725779377538757</v>
      </c>
      <c r="O45" s="32">
        <f t="shared" si="59"/>
        <v>7.0120400720549148E-2</v>
      </c>
      <c r="S45" s="85" t="s">
        <v>33</v>
      </c>
      <c r="T45" s="28">
        <f>SUM(T38,T43)</f>
        <v>4637.9535998246138</v>
      </c>
      <c r="U45" s="28">
        <f>SUM(U38,U43)</f>
        <v>34.963567916099592</v>
      </c>
      <c r="V45" s="28">
        <f>SUM(V38,V43)</f>
        <v>595.19094351216029</v>
      </c>
      <c r="W45" s="28">
        <f>SUM(W38,W43)</f>
        <v>5268.1081112528736</v>
      </c>
      <c r="X45" s="29"/>
      <c r="Y45" s="69">
        <f>SUM(Y38,Y43)</f>
        <v>214.55550482990355</v>
      </c>
      <c r="Z45" s="69">
        <f>SUM(Z38,Z43)</f>
        <v>3.586145899287541</v>
      </c>
      <c r="AA45" s="69">
        <f>SUM(AA38,AA43)</f>
        <v>171.95203336456211</v>
      </c>
      <c r="AB45" s="69">
        <f>SUM(AB38,AB43)</f>
        <v>390.09368409375321</v>
      </c>
      <c r="AC45" s="29"/>
      <c r="AD45" s="31">
        <f t="shared" ref="AD45:AG46" si="60">IF(T45&lt;&gt;0,Y45/T45,"--")</f>
        <v>4.6260813139229563E-2</v>
      </c>
      <c r="AE45" s="31">
        <f t="shared" si="60"/>
        <v>0.10256807622989292</v>
      </c>
      <c r="AF45" s="31">
        <f t="shared" si="60"/>
        <v>0.28890230141925705</v>
      </c>
      <c r="AG45" s="32">
        <f t="shared" si="60"/>
        <v>7.4048154642175748E-2</v>
      </c>
      <c r="AR45" s="85" t="s">
        <v>33</v>
      </c>
      <c r="AS45" s="28">
        <f>SUM(AS38,AS43)</f>
        <v>1260.7558060868373</v>
      </c>
      <c r="AT45" s="28">
        <f>SUM(AT38,AT43)</f>
        <v>96.71455803260929</v>
      </c>
      <c r="AU45" s="28">
        <f>SUM(AU38,AU43)</f>
        <v>13.643420084166346</v>
      </c>
      <c r="AV45" s="28">
        <f>SUM(AV38,AV43)</f>
        <v>1371.1137842036128</v>
      </c>
      <c r="AW45" s="29"/>
      <c r="AX45" s="69">
        <f>SUM(AX38,AX43)</f>
        <v>60.536823530038674</v>
      </c>
      <c r="AY45" s="69">
        <f>SUM(AY38,AY43)</f>
        <v>11.974009461500106</v>
      </c>
      <c r="AZ45" s="69">
        <f>SUM(AZ38,AZ43)</f>
        <v>2.9403826967608122</v>
      </c>
      <c r="BA45" s="69">
        <f>SUM(BA38,BA43)</f>
        <v>75.451215688299598</v>
      </c>
      <c r="BB45" s="29"/>
      <c r="BC45" s="31">
        <f t="shared" ref="BC45:BF46" si="61">IF(AS45&lt;&gt;0,AX45/AS45,"--")</f>
        <v>4.8016295651998026E-2</v>
      </c>
      <c r="BD45" s="31">
        <f t="shared" si="61"/>
        <v>0.12380772559042068</v>
      </c>
      <c r="BE45" s="31">
        <f t="shared" si="61"/>
        <v>0.21551654047310517</v>
      </c>
      <c r="BF45" s="32">
        <f t="shared" si="61"/>
        <v>5.5029142407844803E-2</v>
      </c>
    </row>
    <row r="46" spans="1:66" ht="12.75" customHeight="1" x14ac:dyDescent="0.3">
      <c r="A46" s="86" t="s">
        <v>17</v>
      </c>
      <c r="B46" s="19">
        <f>SUM(B32,B45)</f>
        <v>8511.0579239615909</v>
      </c>
      <c r="C46" s="19">
        <f>SUM(C32,C45)</f>
        <v>131.6781259487089</v>
      </c>
      <c r="D46" s="19">
        <f>SUM(D32,D45)</f>
        <v>608.83436359632663</v>
      </c>
      <c r="E46" s="19">
        <f>SUM(E32,E45)</f>
        <v>9251.570413506628</v>
      </c>
      <c r="G46" s="51">
        <f>SUM(G32,G45)</f>
        <v>618.79254888282685</v>
      </c>
      <c r="H46" s="51">
        <f>SUM(H32,H45)</f>
        <v>15.560155360787647</v>
      </c>
      <c r="I46" s="51">
        <f>SUM(I32,I45)</f>
        <v>174.89241606132293</v>
      </c>
      <c r="J46" s="51">
        <f>SUM(J32,J45)</f>
        <v>809.24512030493725</v>
      </c>
      <c r="L46" s="22">
        <f t="shared" si="59"/>
        <v>7.2704539718935576E-2</v>
      </c>
      <c r="M46" s="22">
        <f t="shared" si="59"/>
        <v>0.11816811067654942</v>
      </c>
      <c r="N46" s="22">
        <f t="shared" si="59"/>
        <v>0.28725779377538757</v>
      </c>
      <c r="O46" s="23">
        <f t="shared" si="59"/>
        <v>8.7471108594006641E-2</v>
      </c>
      <c r="S46" s="86" t="s">
        <v>17</v>
      </c>
      <c r="T46" s="19">
        <f>SUM(T32,T45)</f>
        <v>6869.7810570221836</v>
      </c>
      <c r="U46" s="19">
        <f>SUM(U32,U45)</f>
        <v>34.963567916099592</v>
      </c>
      <c r="V46" s="19">
        <f>SUM(V32,V45)</f>
        <v>595.19094351216029</v>
      </c>
      <c r="W46" s="19">
        <f>SUM(W32,W45)</f>
        <v>7499.9355684504435</v>
      </c>
      <c r="Y46" s="51">
        <f>SUM(Y32,Y45)</f>
        <v>509.71568646739263</v>
      </c>
      <c r="Z46" s="51">
        <f>SUM(Z32,Z45)</f>
        <v>3.586145899287541</v>
      </c>
      <c r="AA46" s="51">
        <f>SUM(AA32,AA45)</f>
        <v>171.95203336456211</v>
      </c>
      <c r="AB46" s="51">
        <f>SUM(AB32,AB45)</f>
        <v>685.25386573124229</v>
      </c>
      <c r="AD46" s="22">
        <f t="shared" si="60"/>
        <v>7.4196787675841452E-2</v>
      </c>
      <c r="AE46" s="22">
        <f t="shared" si="60"/>
        <v>0.10256807622989292</v>
      </c>
      <c r="AF46" s="22">
        <f t="shared" si="60"/>
        <v>0.28890230141925705</v>
      </c>
      <c r="AG46" s="23">
        <f t="shared" si="60"/>
        <v>9.1367967028125024E-2</v>
      </c>
      <c r="AR46" s="86" t="s">
        <v>17</v>
      </c>
      <c r="AS46" s="19">
        <f>SUM(AS32,AS45)</f>
        <v>1641.2768669394079</v>
      </c>
      <c r="AT46" s="19">
        <f>SUM(AT32,AT45)</f>
        <v>96.71455803260929</v>
      </c>
      <c r="AU46" s="19">
        <f>SUM(AU32,AU45)</f>
        <v>13.643420084166346</v>
      </c>
      <c r="AV46" s="19">
        <f>SUM(AV32,AV45)</f>
        <v>1751.6348450561834</v>
      </c>
      <c r="AX46" s="51">
        <f>SUM(AX32,AX45)</f>
        <v>109.07686241543411</v>
      </c>
      <c r="AY46" s="51">
        <f>SUM(AY32,AY45)</f>
        <v>11.974009461500106</v>
      </c>
      <c r="AZ46" s="51">
        <f>SUM(AZ32,AZ45)</f>
        <v>2.9403826967608122</v>
      </c>
      <c r="BA46" s="51">
        <f>SUM(BA32,BA45)</f>
        <v>123.99125457369503</v>
      </c>
      <c r="BC46" s="22">
        <f t="shared" si="61"/>
        <v>6.6458538844111403E-2</v>
      </c>
      <c r="BD46" s="22">
        <f t="shared" si="61"/>
        <v>0.12380772559042068</v>
      </c>
      <c r="BE46" s="22">
        <f t="shared" si="61"/>
        <v>0.21551654047310517</v>
      </c>
      <c r="BF46" s="23">
        <f t="shared" si="61"/>
        <v>7.0786017373225998E-2</v>
      </c>
    </row>
    <row r="47" spans="1:66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  <c r="S47" s="87"/>
      <c r="T47" s="37"/>
      <c r="U47" s="37"/>
      <c r="V47" s="37"/>
      <c r="W47" s="37"/>
      <c r="X47" s="84"/>
      <c r="Y47" s="81"/>
      <c r="Z47" s="81"/>
      <c r="AA47" s="81"/>
      <c r="AB47" s="81"/>
      <c r="AC47" s="84"/>
      <c r="AD47" s="84"/>
      <c r="AE47" s="84"/>
      <c r="AF47" s="84"/>
      <c r="AG47" s="88"/>
      <c r="AR47" s="87"/>
      <c r="AS47" s="37"/>
      <c r="AT47" s="37"/>
      <c r="AU47" s="37"/>
      <c r="AV47" s="37"/>
      <c r="AW47" s="84"/>
      <c r="AX47" s="81"/>
      <c r="AY47" s="81"/>
      <c r="AZ47" s="81"/>
      <c r="BA47" s="81"/>
      <c r="BB47" s="84"/>
      <c r="BC47" s="84"/>
      <c r="BD47" s="84"/>
      <c r="BE47" s="84"/>
      <c r="BF47" s="88"/>
    </row>
    <row r="48" spans="1:66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  <c r="S48" s="4" t="s">
        <v>18</v>
      </c>
      <c r="T48" s="9" t="s">
        <v>1</v>
      </c>
      <c r="U48" s="10"/>
      <c r="V48" s="10"/>
      <c r="W48" s="10"/>
      <c r="X48" s="3"/>
      <c r="Y48" s="9" t="s">
        <v>2</v>
      </c>
      <c r="Z48" s="11"/>
      <c r="AA48" s="11"/>
      <c r="AB48" s="11"/>
      <c r="AC48" s="3"/>
      <c r="AD48" s="9" t="s">
        <v>3</v>
      </c>
      <c r="AE48" s="11"/>
      <c r="AF48" s="11"/>
      <c r="AG48" s="12"/>
      <c r="AR48" s="4" t="s">
        <v>18</v>
      </c>
      <c r="AS48" s="9" t="s">
        <v>1</v>
      </c>
      <c r="AT48" s="10"/>
      <c r="AU48" s="10"/>
      <c r="AV48" s="10"/>
      <c r="AW48" s="3"/>
      <c r="AX48" s="9" t="s">
        <v>2</v>
      </c>
      <c r="AY48" s="11"/>
      <c r="AZ48" s="11"/>
      <c r="BA48" s="11"/>
      <c r="BB48" s="3"/>
      <c r="BC48" s="9" t="s">
        <v>3</v>
      </c>
      <c r="BD48" s="11"/>
      <c r="BE48" s="11"/>
      <c r="BF48" s="12"/>
    </row>
    <row r="49" spans="1:66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  <c r="S49" s="77" t="s">
        <v>23</v>
      </c>
      <c r="T49" s="14" t="s">
        <v>4</v>
      </c>
      <c r="U49" s="14" t="s">
        <v>5</v>
      </c>
      <c r="V49" s="14" t="s">
        <v>6</v>
      </c>
      <c r="W49" s="14" t="s">
        <v>173</v>
      </c>
      <c r="Y49" s="14" t="s">
        <v>4</v>
      </c>
      <c r="Z49" s="14" t="s">
        <v>5</v>
      </c>
      <c r="AA49" s="14" t="s">
        <v>6</v>
      </c>
      <c r="AB49" s="14" t="s">
        <v>173</v>
      </c>
      <c r="AD49" s="14" t="s">
        <v>4</v>
      </c>
      <c r="AE49" s="14" t="s">
        <v>5</v>
      </c>
      <c r="AF49" s="14" t="s">
        <v>6</v>
      </c>
      <c r="AG49" s="15" t="s">
        <v>173</v>
      </c>
      <c r="AR49" s="77" t="s">
        <v>23</v>
      </c>
      <c r="AS49" s="14" t="s">
        <v>4</v>
      </c>
      <c r="AT49" s="14" t="s">
        <v>5</v>
      </c>
      <c r="AU49" s="14" t="s">
        <v>6</v>
      </c>
      <c r="AV49" s="14" t="s">
        <v>173</v>
      </c>
      <c r="AX49" s="14" t="s">
        <v>4</v>
      </c>
      <c r="AY49" s="14" t="s">
        <v>5</v>
      </c>
      <c r="AZ49" s="14" t="s">
        <v>6</v>
      </c>
      <c r="BA49" s="14" t="s">
        <v>173</v>
      </c>
      <c r="BC49" s="14" t="s">
        <v>4</v>
      </c>
      <c r="BD49" s="14" t="s">
        <v>5</v>
      </c>
      <c r="BE49" s="14" t="s">
        <v>6</v>
      </c>
      <c r="BF49" s="15" t="s">
        <v>173</v>
      </c>
    </row>
    <row r="50" spans="1:66" x14ac:dyDescent="0.25">
      <c r="A50" s="18" t="s">
        <v>19</v>
      </c>
      <c r="B50" s="19">
        <f t="shared" ref="B50:D51" si="62">SUM(T50,AS50)</f>
        <v>1567.0831360932643</v>
      </c>
      <c r="C50" s="19">
        <f t="shared" si="62"/>
        <v>0</v>
      </c>
      <c r="D50" s="19">
        <f t="shared" si="62"/>
        <v>0</v>
      </c>
      <c r="E50" s="19">
        <f>SUM(B50:D50)</f>
        <v>1567.0831360932643</v>
      </c>
      <c r="G50" s="51">
        <f t="shared" ref="G50:I51" si="63">SUM(Y50,AX50)</f>
        <v>103.09338763808724</v>
      </c>
      <c r="H50" s="51">
        <f t="shared" si="63"/>
        <v>0</v>
      </c>
      <c r="I50" s="51">
        <f t="shared" si="63"/>
        <v>0</v>
      </c>
      <c r="J50" s="51">
        <f>SUM(G50:I50)</f>
        <v>103.09338763808724</v>
      </c>
      <c r="L50" s="22">
        <f t="shared" ref="L50:O52" si="64">IF(B50&lt;&gt;0,G50/B50,"--")</f>
        <v>6.5786801774345482E-2</v>
      </c>
      <c r="M50" s="22" t="str">
        <f t="shared" si="64"/>
        <v>--</v>
      </c>
      <c r="N50" s="22" t="str">
        <f t="shared" si="64"/>
        <v>--</v>
      </c>
      <c r="O50" s="23">
        <f t="shared" si="64"/>
        <v>6.5786801774345482E-2</v>
      </c>
      <c r="S50" s="18" t="s">
        <v>19</v>
      </c>
      <c r="T50" s="19">
        <v>1567.0831360932643</v>
      </c>
      <c r="U50" s="19">
        <v>0</v>
      </c>
      <c r="V50" s="19">
        <v>0</v>
      </c>
      <c r="W50" s="19">
        <f>SUM(T50:V50)</f>
        <v>1567.0831360932643</v>
      </c>
      <c r="Y50" s="51">
        <v>103.09338763808724</v>
      </c>
      <c r="Z50" s="51">
        <v>0</v>
      </c>
      <c r="AA50" s="51">
        <v>0</v>
      </c>
      <c r="AB50" s="51">
        <f>SUM(Y50:AA50)</f>
        <v>103.09338763808724</v>
      </c>
      <c r="AD50" s="22">
        <f t="shared" ref="AD50:AG52" si="65">IF(T50&lt;&gt;0,Y50/T50,"--")</f>
        <v>6.5786801774345482E-2</v>
      </c>
      <c r="AE50" s="22" t="str">
        <f t="shared" si="65"/>
        <v>--</v>
      </c>
      <c r="AF50" s="22" t="str">
        <f t="shared" si="65"/>
        <v>--</v>
      </c>
      <c r="AG50" s="23">
        <f t="shared" si="65"/>
        <v>6.5786801774345482E-2</v>
      </c>
      <c r="AI50">
        <v>128</v>
      </c>
      <c r="AM50">
        <f>$AM$8</f>
        <v>6</v>
      </c>
      <c r="AN50">
        <f>$AN$8</f>
        <v>28</v>
      </c>
      <c r="AO50">
        <f>$AO$8</f>
        <v>50</v>
      </c>
      <c r="AR50" s="18" t="s">
        <v>19</v>
      </c>
      <c r="AS50" s="19">
        <v>0</v>
      </c>
      <c r="AT50" s="19">
        <v>0</v>
      </c>
      <c r="AU50" s="19">
        <v>0</v>
      </c>
      <c r="AV50" s="19">
        <f>SUM(AS50:AU50)</f>
        <v>0</v>
      </c>
      <c r="AX50" s="51">
        <v>0</v>
      </c>
      <c r="AY50" s="51">
        <v>0</v>
      </c>
      <c r="AZ50" s="51">
        <v>0</v>
      </c>
      <c r="BA50" s="51">
        <f>SUM(AX50:AZ50)</f>
        <v>0</v>
      </c>
      <c r="BC50" s="22" t="str">
        <f t="shared" ref="BC50:BF52" si="66">IF(AS50&lt;&gt;0,AX50/AS50,"--")</f>
        <v>--</v>
      </c>
      <c r="BD50" s="22" t="str">
        <f t="shared" si="66"/>
        <v>--</v>
      </c>
      <c r="BE50" s="22" t="str">
        <f t="shared" si="66"/>
        <v>--</v>
      </c>
      <c r="BF50" s="23" t="str">
        <f t="shared" si="66"/>
        <v>--</v>
      </c>
      <c r="BH50">
        <v>128</v>
      </c>
      <c r="BL50">
        <f>$BL$8</f>
        <v>9</v>
      </c>
      <c r="BM50">
        <f>$BM$8</f>
        <v>31</v>
      </c>
      <c r="BN50">
        <f>$BN$8</f>
        <v>53</v>
      </c>
    </row>
    <row r="51" spans="1:66" x14ac:dyDescent="0.25">
      <c r="A51" s="18" t="s">
        <v>20</v>
      </c>
      <c r="B51" s="19">
        <f t="shared" si="62"/>
        <v>3.647383172989374</v>
      </c>
      <c r="C51" s="19">
        <f t="shared" si="62"/>
        <v>0</v>
      </c>
      <c r="D51" s="19">
        <f t="shared" si="62"/>
        <v>0</v>
      </c>
      <c r="E51" s="19">
        <f>SUM(B51:D51)</f>
        <v>3.647383172989374</v>
      </c>
      <c r="G51" s="51">
        <f t="shared" si="63"/>
        <v>2.7954131036103274</v>
      </c>
      <c r="H51" s="51">
        <f t="shared" si="63"/>
        <v>0</v>
      </c>
      <c r="I51" s="51">
        <f t="shared" si="63"/>
        <v>0</v>
      </c>
      <c r="J51" s="51">
        <f>SUM(G51:I51)</f>
        <v>2.7954131036103274</v>
      </c>
      <c r="L51" s="22">
        <f t="shared" si="64"/>
        <v>0.76641607723359184</v>
      </c>
      <c r="M51" s="22" t="str">
        <f t="shared" si="64"/>
        <v>--</v>
      </c>
      <c r="N51" s="22" t="str">
        <f t="shared" si="64"/>
        <v>--</v>
      </c>
      <c r="O51" s="23">
        <f t="shared" si="64"/>
        <v>0.76641607723359184</v>
      </c>
      <c r="S51" s="18" t="s">
        <v>20</v>
      </c>
      <c r="T51" s="19">
        <v>1.4587740808562417</v>
      </c>
      <c r="U51" s="19">
        <v>0</v>
      </c>
      <c r="V51" s="19">
        <v>0</v>
      </c>
      <c r="W51" s="19">
        <f>SUM(T51:V51)</f>
        <v>1.4587740808562417</v>
      </c>
      <c r="Y51" s="51">
        <v>1.1180279086198794</v>
      </c>
      <c r="Z51" s="51">
        <v>0</v>
      </c>
      <c r="AA51" s="51">
        <v>0</v>
      </c>
      <c r="AB51" s="51">
        <f>SUM(Y51:AA51)</f>
        <v>1.1180279086198794</v>
      </c>
      <c r="AD51" s="22">
        <f t="shared" si="65"/>
        <v>0.76641607723359195</v>
      </c>
      <c r="AE51" s="22" t="str">
        <f t="shared" si="65"/>
        <v>--</v>
      </c>
      <c r="AF51" s="22" t="str">
        <f t="shared" si="65"/>
        <v>--</v>
      </c>
      <c r="AG51" s="23">
        <f t="shared" si="65"/>
        <v>0.76641607723359195</v>
      </c>
      <c r="AI51">
        <v>130</v>
      </c>
      <c r="AM51">
        <f>$AM$8</f>
        <v>6</v>
      </c>
      <c r="AN51">
        <f>$AN$8</f>
        <v>28</v>
      </c>
      <c r="AO51">
        <f>$AO$8</f>
        <v>50</v>
      </c>
      <c r="AR51" s="18" t="s">
        <v>20</v>
      </c>
      <c r="AS51" s="19">
        <v>2.1886090921331323</v>
      </c>
      <c r="AT51" s="19">
        <v>0</v>
      </c>
      <c r="AU51" s="19">
        <v>0</v>
      </c>
      <c r="AV51" s="19">
        <f>SUM(AS51:AU51)</f>
        <v>2.1886090921331323</v>
      </c>
      <c r="AX51" s="51">
        <v>1.6773851949904481</v>
      </c>
      <c r="AY51" s="51">
        <v>0</v>
      </c>
      <c r="AZ51" s="51">
        <v>0</v>
      </c>
      <c r="BA51" s="51">
        <f>SUM(AX51:AZ51)</f>
        <v>1.6773851949904481</v>
      </c>
      <c r="BC51" s="22">
        <f t="shared" si="66"/>
        <v>0.76641607723359184</v>
      </c>
      <c r="BD51" s="22" t="str">
        <f t="shared" si="66"/>
        <v>--</v>
      </c>
      <c r="BE51" s="22" t="str">
        <f t="shared" si="66"/>
        <v>--</v>
      </c>
      <c r="BF51" s="23">
        <f t="shared" si="66"/>
        <v>0.76641607723359184</v>
      </c>
      <c r="BH51">
        <v>130</v>
      </c>
      <c r="BL51">
        <f>$BL$8</f>
        <v>9</v>
      </c>
      <c r="BM51">
        <f>$BM$8</f>
        <v>31</v>
      </c>
      <c r="BN51">
        <f>$BN$8</f>
        <v>53</v>
      </c>
    </row>
    <row r="52" spans="1:66" x14ac:dyDescent="0.25">
      <c r="A52" s="18" t="s">
        <v>31</v>
      </c>
      <c r="B52" s="19">
        <f>SUM(B50:B51)</f>
        <v>1570.7305192662536</v>
      </c>
      <c r="C52" s="19">
        <f>SUM(C50:C51)</f>
        <v>0</v>
      </c>
      <c r="D52" s="19">
        <f>SUM(D50:D51)</f>
        <v>0</v>
      </c>
      <c r="E52" s="19">
        <f>SUM(E50:E51)</f>
        <v>1570.7305192662536</v>
      </c>
      <c r="G52" s="51">
        <f>SUM(G50:G51)</f>
        <v>105.88880074169757</v>
      </c>
      <c r="H52" s="51">
        <f>SUM(H50:H51)</f>
        <v>0</v>
      </c>
      <c r="I52" s="51">
        <f>SUM(I50:I51)</f>
        <v>0</v>
      </c>
      <c r="J52" s="51">
        <f>SUM(J50:J51)</f>
        <v>105.88880074169757</v>
      </c>
      <c r="L52" s="22">
        <f t="shared" si="64"/>
        <v>6.741372848040296E-2</v>
      </c>
      <c r="M52" s="22" t="str">
        <f t="shared" si="64"/>
        <v>--</v>
      </c>
      <c r="N52" s="22" t="str">
        <f t="shared" si="64"/>
        <v>--</v>
      </c>
      <c r="O52" s="23">
        <f t="shared" si="64"/>
        <v>6.741372848040296E-2</v>
      </c>
      <c r="S52" s="18" t="s">
        <v>31</v>
      </c>
      <c r="T52" s="19">
        <f>SUM(T50:T51)</f>
        <v>1568.5419101741206</v>
      </c>
      <c r="U52" s="19">
        <f>SUM(U50:U51)</f>
        <v>0</v>
      </c>
      <c r="V52" s="19">
        <f>SUM(V50:V51)</f>
        <v>0</v>
      </c>
      <c r="W52" s="19">
        <f>SUM(W50:W51)</f>
        <v>1568.5419101741206</v>
      </c>
      <c r="Y52" s="51">
        <f>SUM(Y50:Y51)</f>
        <v>104.21141554670712</v>
      </c>
      <c r="Z52" s="51">
        <f>SUM(Z50:Z51)</f>
        <v>0</v>
      </c>
      <c r="AA52" s="51">
        <f>SUM(AA50:AA51)</f>
        <v>0</v>
      </c>
      <c r="AB52" s="51">
        <f>SUM(AB50:AB51)</f>
        <v>104.21141554670712</v>
      </c>
      <c r="AD52" s="22">
        <f t="shared" si="65"/>
        <v>6.6438400447418597E-2</v>
      </c>
      <c r="AE52" s="22" t="str">
        <f t="shared" si="65"/>
        <v>--</v>
      </c>
      <c r="AF52" s="22" t="str">
        <f t="shared" si="65"/>
        <v>--</v>
      </c>
      <c r="AG52" s="23">
        <f t="shared" si="65"/>
        <v>6.6438400447418597E-2</v>
      </c>
      <c r="AR52" s="18" t="s">
        <v>31</v>
      </c>
      <c r="AS52" s="19">
        <f>SUM(AS50:AS51)</f>
        <v>2.1886090921331323</v>
      </c>
      <c r="AT52" s="19">
        <f>SUM(AT50:AT51)</f>
        <v>0</v>
      </c>
      <c r="AU52" s="19">
        <f>SUM(AU50:AU51)</f>
        <v>0</v>
      </c>
      <c r="AV52" s="19">
        <f>SUM(AV50:AV51)</f>
        <v>2.1886090921331323</v>
      </c>
      <c r="AX52" s="51">
        <f>SUM(AX50:AX51)</f>
        <v>1.6773851949904481</v>
      </c>
      <c r="AY52" s="51">
        <f>SUM(AY50:AY51)</f>
        <v>0</v>
      </c>
      <c r="AZ52" s="51">
        <f>SUM(AZ50:AZ51)</f>
        <v>0</v>
      </c>
      <c r="BA52" s="51">
        <f>SUM(BA50:BA51)</f>
        <v>1.6773851949904481</v>
      </c>
      <c r="BC52" s="22">
        <f t="shared" si="66"/>
        <v>0.76641607723359184</v>
      </c>
      <c r="BD52" s="22" t="str">
        <f t="shared" si="66"/>
        <v>--</v>
      </c>
      <c r="BE52" s="22" t="str">
        <f t="shared" si="66"/>
        <v>--</v>
      </c>
      <c r="BF52" s="23">
        <f t="shared" si="66"/>
        <v>0.76641607723359184</v>
      </c>
    </row>
    <row r="53" spans="1:66" ht="13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  <c r="S53" s="78" t="s">
        <v>32</v>
      </c>
      <c r="T53" s="19"/>
      <c r="U53" s="19"/>
      <c r="V53" s="19"/>
      <c r="W53" s="19"/>
      <c r="Y53" s="51"/>
      <c r="Z53" s="51"/>
      <c r="AA53" s="51"/>
      <c r="AB53" s="51"/>
      <c r="AG53" s="17"/>
      <c r="AR53" s="78" t="s">
        <v>32</v>
      </c>
      <c r="AS53" s="19"/>
      <c r="AT53" s="19"/>
      <c r="AU53" s="19"/>
      <c r="AV53" s="19"/>
      <c r="AX53" s="51"/>
      <c r="AY53" s="51"/>
      <c r="AZ53" s="51"/>
      <c r="BA53" s="51"/>
      <c r="BF53" s="17"/>
    </row>
    <row r="54" spans="1:66" x14ac:dyDescent="0.25">
      <c r="A54" s="18" t="s">
        <v>19</v>
      </c>
      <c r="B54" s="19">
        <f t="shared" ref="B54:D55" si="67">SUM(T54,AS54)</f>
        <v>0</v>
      </c>
      <c r="C54" s="19">
        <f t="shared" si="67"/>
        <v>1.7366344414826186E-2</v>
      </c>
      <c r="D54" s="19">
        <f t="shared" si="67"/>
        <v>109.92964521055269</v>
      </c>
      <c r="E54" s="19">
        <f>SUM(B54:D54)</f>
        <v>109.94701155496752</v>
      </c>
      <c r="G54" s="51">
        <f t="shared" ref="G54:I55" si="68">SUM(Y54,AX54)</f>
        <v>0</v>
      </c>
      <c r="H54" s="51">
        <f t="shared" si="68"/>
        <v>1.0017770429169163E-2</v>
      </c>
      <c r="I54" s="51">
        <f t="shared" si="68"/>
        <v>137.40464684037099</v>
      </c>
      <c r="J54" s="51">
        <f>SUM(G54:I54)</f>
        <v>137.41466461080014</v>
      </c>
      <c r="L54" s="22" t="str">
        <f t="shared" ref="L54:O57" si="69">IF(B54&lt;&gt;0,G54/B54,"--")</f>
        <v>--</v>
      </c>
      <c r="M54" s="22">
        <f t="shared" si="69"/>
        <v>0.57684969213305948</v>
      </c>
      <c r="N54" s="22">
        <f t="shared" si="69"/>
        <v>1.2499325962272898</v>
      </c>
      <c r="O54" s="23">
        <f t="shared" si="69"/>
        <v>1.2498262814728738</v>
      </c>
      <c r="S54" s="18" t="s">
        <v>19</v>
      </c>
      <c r="T54" s="19">
        <v>0</v>
      </c>
      <c r="U54" s="19">
        <v>1.7366344414826186E-2</v>
      </c>
      <c r="V54" s="19">
        <v>109.92964521055269</v>
      </c>
      <c r="W54" s="19">
        <f>SUM(T54:V54)</f>
        <v>109.94701155496752</v>
      </c>
      <c r="Y54" s="51">
        <v>0</v>
      </c>
      <c r="Z54" s="51">
        <v>1.0017770429169163E-2</v>
      </c>
      <c r="AA54" s="51">
        <v>137.40464684037099</v>
      </c>
      <c r="AB54" s="51">
        <f>SUM(Y54:AA54)</f>
        <v>137.41466461080014</v>
      </c>
      <c r="AD54" s="22" t="str">
        <f t="shared" ref="AD54:AG57" si="70">IF(T54&lt;&gt;0,Y54/T54,"--")</f>
        <v>--</v>
      </c>
      <c r="AE54" s="22">
        <f t="shared" si="70"/>
        <v>0.57684969213305948</v>
      </c>
      <c r="AF54" s="22">
        <f t="shared" si="70"/>
        <v>1.2499325962272898</v>
      </c>
      <c r="AG54" s="23">
        <f t="shared" si="70"/>
        <v>1.2498262814728738</v>
      </c>
      <c r="AI54">
        <v>105</v>
      </c>
      <c r="AM54">
        <f>$AM$8</f>
        <v>6</v>
      </c>
      <c r="AN54">
        <f>$AN$8</f>
        <v>28</v>
      </c>
      <c r="AO54">
        <f>$AO$8</f>
        <v>50</v>
      </c>
      <c r="AR54" s="18" t="s">
        <v>19</v>
      </c>
      <c r="AS54" s="19">
        <v>0</v>
      </c>
      <c r="AT54" s="19">
        <v>0</v>
      </c>
      <c r="AU54" s="19">
        <v>0</v>
      </c>
      <c r="AV54" s="19">
        <f>SUM(AS54:AU54)</f>
        <v>0</v>
      </c>
      <c r="AX54" s="51">
        <v>0</v>
      </c>
      <c r="AY54" s="51">
        <v>0</v>
      </c>
      <c r="AZ54" s="51">
        <v>0</v>
      </c>
      <c r="BA54" s="51">
        <f>SUM(AX54:AZ54)</f>
        <v>0</v>
      </c>
      <c r="BC54" s="22" t="str">
        <f t="shared" ref="BC54:BF57" si="71">IF(AS54&lt;&gt;0,AX54/AS54,"--")</f>
        <v>--</v>
      </c>
      <c r="BD54" s="22" t="str">
        <f t="shared" si="71"/>
        <v>--</v>
      </c>
      <c r="BE54" s="22" t="str">
        <f t="shared" si="71"/>
        <v>--</v>
      </c>
      <c r="BF54" s="23" t="str">
        <f t="shared" si="71"/>
        <v>--</v>
      </c>
      <c r="BH54">
        <v>105</v>
      </c>
      <c r="BL54">
        <f>$BL$8</f>
        <v>9</v>
      </c>
      <c r="BM54">
        <f>$BM$8</f>
        <v>31</v>
      </c>
      <c r="BN54">
        <f>$BN$8</f>
        <v>53</v>
      </c>
    </row>
    <row r="55" spans="1:66" x14ac:dyDescent="0.25">
      <c r="A55" s="18" t="s">
        <v>20</v>
      </c>
      <c r="B55" s="19">
        <f t="shared" si="67"/>
        <v>0</v>
      </c>
      <c r="C55" s="19">
        <f t="shared" si="67"/>
        <v>1.4304248824192156</v>
      </c>
      <c r="D55" s="19">
        <f t="shared" si="67"/>
        <v>0</v>
      </c>
      <c r="E55" s="19">
        <f>SUM(B55:D55)</f>
        <v>1.4304248824192156</v>
      </c>
      <c r="G55" s="51">
        <f t="shared" si="68"/>
        <v>0</v>
      </c>
      <c r="H55" s="51">
        <f t="shared" si="68"/>
        <v>2.509836832074388</v>
      </c>
      <c r="I55" s="51">
        <f t="shared" si="68"/>
        <v>0</v>
      </c>
      <c r="J55" s="51">
        <f>SUM(G55:I55)</f>
        <v>2.509836832074388</v>
      </c>
      <c r="L55" s="22" t="str">
        <f t="shared" si="69"/>
        <v>--</v>
      </c>
      <c r="M55" s="22">
        <f t="shared" si="69"/>
        <v>1.7546093212735574</v>
      </c>
      <c r="N55" s="22" t="str">
        <f t="shared" si="69"/>
        <v>--</v>
      </c>
      <c r="O55" s="23">
        <f t="shared" si="69"/>
        <v>1.7546093212735574</v>
      </c>
      <c r="S55" s="18" t="s">
        <v>20</v>
      </c>
      <c r="T55" s="19">
        <v>0</v>
      </c>
      <c r="U55" s="19">
        <v>1.4304248824192156</v>
      </c>
      <c r="V55" s="19">
        <v>0</v>
      </c>
      <c r="W55" s="19">
        <f>SUM(T55:V55)</f>
        <v>1.4304248824192156</v>
      </c>
      <c r="Y55" s="51">
        <v>0</v>
      </c>
      <c r="Z55" s="51">
        <v>2.509836832074388</v>
      </c>
      <c r="AA55" s="51">
        <v>0</v>
      </c>
      <c r="AB55" s="51">
        <f>SUM(Y55:AA55)</f>
        <v>2.509836832074388</v>
      </c>
      <c r="AD55" s="22" t="str">
        <f t="shared" si="70"/>
        <v>--</v>
      </c>
      <c r="AE55" s="22">
        <f t="shared" si="70"/>
        <v>1.7546093212735574</v>
      </c>
      <c r="AF55" s="22" t="str">
        <f t="shared" si="70"/>
        <v>--</v>
      </c>
      <c r="AG55" s="23">
        <f t="shared" si="70"/>
        <v>1.7546093212735574</v>
      </c>
      <c r="AI55">
        <v>107</v>
      </c>
      <c r="AM55">
        <f>$AM$8</f>
        <v>6</v>
      </c>
      <c r="AN55">
        <f>$AN$8</f>
        <v>28</v>
      </c>
      <c r="AO55">
        <f>$AO$8</f>
        <v>50</v>
      </c>
      <c r="AR55" s="18" t="s">
        <v>20</v>
      </c>
      <c r="AS55" s="19">
        <v>0</v>
      </c>
      <c r="AT55" s="19">
        <v>0</v>
      </c>
      <c r="AU55" s="19">
        <v>0</v>
      </c>
      <c r="AV55" s="19">
        <f>SUM(AS55:AU55)</f>
        <v>0</v>
      </c>
      <c r="AX55" s="51">
        <v>0</v>
      </c>
      <c r="AY55" s="51">
        <v>0</v>
      </c>
      <c r="AZ55" s="51">
        <v>0</v>
      </c>
      <c r="BA55" s="51">
        <f>SUM(AX55:AZ55)</f>
        <v>0</v>
      </c>
      <c r="BC55" s="22" t="str">
        <f t="shared" si="71"/>
        <v>--</v>
      </c>
      <c r="BD55" s="22" t="str">
        <f t="shared" si="71"/>
        <v>--</v>
      </c>
      <c r="BE55" s="22" t="str">
        <f t="shared" si="71"/>
        <v>--</v>
      </c>
      <c r="BF55" s="23" t="str">
        <f t="shared" si="71"/>
        <v>--</v>
      </c>
      <c r="BH55">
        <v>107</v>
      </c>
      <c r="BL55">
        <f>$BL$8</f>
        <v>9</v>
      </c>
      <c r="BM55">
        <f>$BM$8</f>
        <v>31</v>
      </c>
      <c r="BN55">
        <f>$BN$8</f>
        <v>53</v>
      </c>
    </row>
    <row r="56" spans="1:66" x14ac:dyDescent="0.25">
      <c r="A56" s="79" t="s">
        <v>33</v>
      </c>
      <c r="B56" s="28">
        <f>SUM(B54:B55)</f>
        <v>0</v>
      </c>
      <c r="C56" s="28">
        <f>SUM(C54:C55)</f>
        <v>1.4477912268340418</v>
      </c>
      <c r="D56" s="28">
        <f>SUM(D54:D55)</f>
        <v>109.92964521055269</v>
      </c>
      <c r="E56" s="28">
        <f>SUM(E54:E55)</f>
        <v>111.37743643738673</v>
      </c>
      <c r="F56" s="29"/>
      <c r="G56" s="69">
        <f>SUM(G54:G55)</f>
        <v>0</v>
      </c>
      <c r="H56" s="69">
        <f>SUM(H54:H55)</f>
        <v>2.5198546025035573</v>
      </c>
      <c r="I56" s="69">
        <f>SUM(I54:I55)</f>
        <v>137.40464684037099</v>
      </c>
      <c r="J56" s="69">
        <f>SUM(J54:J55)</f>
        <v>139.92450144287454</v>
      </c>
      <c r="K56" s="29"/>
      <c r="L56" s="31" t="str">
        <f t="shared" si="69"/>
        <v>--</v>
      </c>
      <c r="M56" s="31">
        <f t="shared" si="69"/>
        <v>1.7404820224072297</v>
      </c>
      <c r="N56" s="31">
        <f t="shared" si="69"/>
        <v>1.2499325962272898</v>
      </c>
      <c r="O56" s="32">
        <f t="shared" si="69"/>
        <v>1.2563092302949186</v>
      </c>
      <c r="S56" s="79" t="s">
        <v>33</v>
      </c>
      <c r="T56" s="28">
        <f>SUM(T54:T55)</f>
        <v>0</v>
      </c>
      <c r="U56" s="28">
        <f>SUM(U54:U55)</f>
        <v>1.4477912268340418</v>
      </c>
      <c r="V56" s="28">
        <f>SUM(V54:V55)</f>
        <v>109.92964521055269</v>
      </c>
      <c r="W56" s="28">
        <f>SUM(W54:W55)</f>
        <v>111.37743643738673</v>
      </c>
      <c r="X56" s="29"/>
      <c r="Y56" s="69">
        <f>SUM(Y54:Y55)</f>
        <v>0</v>
      </c>
      <c r="Z56" s="69">
        <f>SUM(Z54:Z55)</f>
        <v>2.5198546025035573</v>
      </c>
      <c r="AA56" s="69">
        <f>SUM(AA54:AA55)</f>
        <v>137.40464684037099</v>
      </c>
      <c r="AB56" s="69">
        <f>SUM(AB54:AB55)</f>
        <v>139.92450144287454</v>
      </c>
      <c r="AC56" s="29"/>
      <c r="AD56" s="31" t="str">
        <f t="shared" si="70"/>
        <v>--</v>
      </c>
      <c r="AE56" s="31">
        <f t="shared" si="70"/>
        <v>1.7404820224072297</v>
      </c>
      <c r="AF56" s="31">
        <f t="shared" si="70"/>
        <v>1.2499325962272898</v>
      </c>
      <c r="AG56" s="32">
        <f t="shared" si="70"/>
        <v>1.2563092302949186</v>
      </c>
      <c r="AR56" s="79" t="s">
        <v>33</v>
      </c>
      <c r="AS56" s="28">
        <f>SUM(AS54:AS55)</f>
        <v>0</v>
      </c>
      <c r="AT56" s="28">
        <f>SUM(AT54:AT55)</f>
        <v>0</v>
      </c>
      <c r="AU56" s="28">
        <f>SUM(AU54:AU55)</f>
        <v>0</v>
      </c>
      <c r="AV56" s="28">
        <f>SUM(AV54:AV55)</f>
        <v>0</v>
      </c>
      <c r="AW56" s="29"/>
      <c r="AX56" s="69">
        <f>SUM(AX54:AX55)</f>
        <v>0</v>
      </c>
      <c r="AY56" s="69">
        <f>SUM(AY54:AY55)</f>
        <v>0</v>
      </c>
      <c r="AZ56" s="69">
        <f>SUM(AZ54:AZ55)</f>
        <v>0</v>
      </c>
      <c r="BA56" s="69">
        <f>SUM(BA54:BA55)</f>
        <v>0</v>
      </c>
      <c r="BB56" s="29"/>
      <c r="BC56" s="31" t="str">
        <f t="shared" si="71"/>
        <v>--</v>
      </c>
      <c r="BD56" s="31" t="str">
        <f t="shared" si="71"/>
        <v>--</v>
      </c>
      <c r="BE56" s="31" t="str">
        <f t="shared" si="71"/>
        <v>--</v>
      </c>
      <c r="BF56" s="32" t="str">
        <f t="shared" si="71"/>
        <v>--</v>
      </c>
    </row>
    <row r="57" spans="1:66" ht="13.5" thickBot="1" x14ac:dyDescent="0.35">
      <c r="A57" s="33" t="s">
        <v>17</v>
      </c>
      <c r="B57" s="104">
        <f>SUM(B52,B56)</f>
        <v>1570.7305192662536</v>
      </c>
      <c r="C57" s="104">
        <f>SUM(C52,C56)</f>
        <v>1.4477912268340418</v>
      </c>
      <c r="D57" s="104">
        <f>SUM(D52,D56)</f>
        <v>109.92964521055269</v>
      </c>
      <c r="E57" s="104">
        <f>SUM(E52,E56)</f>
        <v>1682.1079557036403</v>
      </c>
      <c r="F57" s="84"/>
      <c r="G57" s="81">
        <f>SUM(G52,G56)</f>
        <v>105.88880074169757</v>
      </c>
      <c r="H57" s="81">
        <f>SUM(H52,H56)</f>
        <v>2.5198546025035573</v>
      </c>
      <c r="I57" s="81">
        <f>SUM(I52,I56)</f>
        <v>137.40464684037099</v>
      </c>
      <c r="J57" s="81">
        <f>SUM(J52,J56)</f>
        <v>245.81330218457211</v>
      </c>
      <c r="K57" s="84"/>
      <c r="L57" s="40">
        <f t="shared" si="69"/>
        <v>6.741372848040296E-2</v>
      </c>
      <c r="M57" s="40">
        <f t="shared" si="69"/>
        <v>1.7404820224072297</v>
      </c>
      <c r="N57" s="40">
        <f t="shared" si="69"/>
        <v>1.2499325962272898</v>
      </c>
      <c r="O57" s="41">
        <f t="shared" si="69"/>
        <v>0.14613408215036131</v>
      </c>
      <c r="S57" s="33" t="s">
        <v>17</v>
      </c>
      <c r="T57" s="104">
        <f>SUM(T52,T56)</f>
        <v>1568.5419101741206</v>
      </c>
      <c r="U57" s="104">
        <f>SUM(U52,U56)</f>
        <v>1.4477912268340418</v>
      </c>
      <c r="V57" s="104">
        <f>SUM(V52,V56)</f>
        <v>109.92964521055269</v>
      </c>
      <c r="W57" s="104">
        <f>SUM(W52,W56)</f>
        <v>1679.9193466115073</v>
      </c>
      <c r="X57" s="84"/>
      <c r="Y57" s="81">
        <f>SUM(Y52,Y56)</f>
        <v>104.21141554670712</v>
      </c>
      <c r="Z57" s="81">
        <f>SUM(Z52,Z56)</f>
        <v>2.5198546025035573</v>
      </c>
      <c r="AA57" s="81">
        <f>SUM(AA52,AA56)</f>
        <v>137.40464684037099</v>
      </c>
      <c r="AB57" s="81">
        <f>SUM(AB52,AB56)</f>
        <v>244.13591698958166</v>
      </c>
      <c r="AC57" s="84"/>
      <c r="AD57" s="40">
        <f t="shared" si="70"/>
        <v>6.6438400447418597E-2</v>
      </c>
      <c r="AE57" s="40">
        <f t="shared" si="70"/>
        <v>1.7404820224072297</v>
      </c>
      <c r="AF57" s="40">
        <f t="shared" si="70"/>
        <v>1.2499325962272898</v>
      </c>
      <c r="AG57" s="41">
        <f t="shared" si="70"/>
        <v>0.14532597501303718</v>
      </c>
      <c r="AR57" s="33" t="s">
        <v>17</v>
      </c>
      <c r="AS57" s="104">
        <f>SUM(AS52,AS56)</f>
        <v>2.1886090921331323</v>
      </c>
      <c r="AT57" s="104">
        <f>SUM(AT52,AT56)</f>
        <v>0</v>
      </c>
      <c r="AU57" s="104">
        <f>SUM(AU52,AU56)</f>
        <v>0</v>
      </c>
      <c r="AV57" s="104">
        <f>SUM(AV52,AV56)</f>
        <v>2.1886090921331323</v>
      </c>
      <c r="AW57" s="84"/>
      <c r="AX57" s="81">
        <f>SUM(AX52,AX56)</f>
        <v>1.6773851949904481</v>
      </c>
      <c r="AY57" s="81">
        <f>SUM(AY52,AY56)</f>
        <v>0</v>
      </c>
      <c r="AZ57" s="81">
        <f>SUM(AZ52,AZ56)</f>
        <v>0</v>
      </c>
      <c r="BA57" s="81">
        <f>SUM(BA52,BA56)</f>
        <v>1.6773851949904481</v>
      </c>
      <c r="BB57" s="84"/>
      <c r="BC57" s="40">
        <f t="shared" si="71"/>
        <v>0.76641607723359184</v>
      </c>
      <c r="BD57" s="40" t="str">
        <f t="shared" si="71"/>
        <v>--</v>
      </c>
      <c r="BE57" s="40" t="str">
        <f t="shared" si="71"/>
        <v>--</v>
      </c>
      <c r="BF57" s="41">
        <f t="shared" si="71"/>
        <v>0.76641607723359184</v>
      </c>
    </row>
    <row r="58" spans="1:66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  <c r="S58" s="42"/>
      <c r="T58" s="19"/>
      <c r="U58" s="19"/>
      <c r="V58" s="19"/>
      <c r="W58" s="19"/>
      <c r="Y58" s="51"/>
      <c r="Z58" s="51"/>
      <c r="AA58" s="51"/>
      <c r="AB58" s="51"/>
      <c r="AR58" s="42"/>
      <c r="AS58" s="19"/>
      <c r="AT58" s="19"/>
      <c r="AU58" s="19"/>
      <c r="AV58" s="19"/>
      <c r="AX58" s="51"/>
      <c r="AY58" s="51"/>
      <c r="AZ58" s="51"/>
      <c r="BA58" s="51"/>
    </row>
    <row r="59" spans="1:66" ht="13" x14ac:dyDescent="0.3">
      <c r="A59" s="42" t="s">
        <v>21</v>
      </c>
      <c r="B59" s="19">
        <f>B46</f>
        <v>8511.0579239615909</v>
      </c>
      <c r="C59" s="19">
        <f>C46</f>
        <v>131.6781259487089</v>
      </c>
      <c r="D59" s="19">
        <f>D46</f>
        <v>608.83436359632663</v>
      </c>
      <c r="E59" s="19">
        <f>E46</f>
        <v>9251.570413506628</v>
      </c>
      <c r="G59" s="51">
        <f>SUM(G46,G57)</f>
        <v>724.68134962452439</v>
      </c>
      <c r="H59" s="51">
        <f>SUM(H46,H57)</f>
        <v>18.080009963291204</v>
      </c>
      <c r="I59" s="51">
        <f>SUM(I46,I57)</f>
        <v>312.29706290169395</v>
      </c>
      <c r="J59" s="51">
        <f>SUM(J46,J57)</f>
        <v>1055.0584224895094</v>
      </c>
      <c r="L59" s="22">
        <f>IF(B59&lt;&gt;0,G59/B59,"--")</f>
        <v>8.5145860373514098E-2</v>
      </c>
      <c r="M59" s="22">
        <f>IF(C59&lt;&gt;0,H59/C59,"--")</f>
        <v>0.13730458140278901</v>
      </c>
      <c r="N59" s="22">
        <f>IF(D59&lt;&gt;0,I59/D59,"--")</f>
        <v>0.51294256956355899</v>
      </c>
      <c r="O59" s="22">
        <f>IF(E59&lt;&gt;0,J59/E59,"--")</f>
        <v>0.11404100875124941</v>
      </c>
      <c r="S59" s="42" t="s">
        <v>21</v>
      </c>
      <c r="T59" s="19">
        <f>T46</f>
        <v>6869.7810570221836</v>
      </c>
      <c r="U59" s="19">
        <f>U46</f>
        <v>34.963567916099592</v>
      </c>
      <c r="V59" s="19">
        <f>V46</f>
        <v>595.19094351216029</v>
      </c>
      <c r="W59" s="19">
        <f>W46</f>
        <v>7499.9355684504435</v>
      </c>
      <c r="Y59" s="51">
        <f>SUM(Y46,Y57)</f>
        <v>613.92710201409977</v>
      </c>
      <c r="Z59" s="51">
        <f>SUM(Z46,Z57)</f>
        <v>6.1060005017910983</v>
      </c>
      <c r="AA59" s="51">
        <f>SUM(AA46,AA57)</f>
        <v>309.35668020493313</v>
      </c>
      <c r="AB59" s="51">
        <f>SUM(AB46,AB57)</f>
        <v>929.38978272082397</v>
      </c>
      <c r="AD59" s="22">
        <f>IF(T59&lt;&gt;0,Y59/T59,"--")</f>
        <v>8.9366327240742699E-2</v>
      </c>
      <c r="AE59" s="22">
        <f>IF(U59&lt;&gt;0,Z59/U59,"--")</f>
        <v>0.17463894178201084</v>
      </c>
      <c r="AF59" s="22">
        <f>IF(V59&lt;&gt;0,AA59/V59,"--")</f>
        <v>0.51976039551181896</v>
      </c>
      <c r="AG59" s="22">
        <f>IF(W59&lt;&gt;0,AB59/W59,"--")</f>
        <v>0.12391970227456828</v>
      </c>
      <c r="AM59">
        <f>$AM$8</f>
        <v>6</v>
      </c>
      <c r="AN59">
        <f>$AN$8</f>
        <v>28</v>
      </c>
      <c r="AO59">
        <f>$AO$8</f>
        <v>50</v>
      </c>
      <c r="AR59" s="42" t="s">
        <v>21</v>
      </c>
      <c r="AS59" s="19">
        <f>AS46</f>
        <v>1641.2768669394079</v>
      </c>
      <c r="AT59" s="19">
        <f>AT46</f>
        <v>96.71455803260929</v>
      </c>
      <c r="AU59" s="19">
        <f>AU46</f>
        <v>13.643420084166346</v>
      </c>
      <c r="AV59" s="19">
        <f>AV46</f>
        <v>1751.6348450561834</v>
      </c>
      <c r="AX59" s="51">
        <f>SUM(AX46,AX57)</f>
        <v>110.75424761042456</v>
      </c>
      <c r="AY59" s="51">
        <f>SUM(AY46,AY57)</f>
        <v>11.974009461500106</v>
      </c>
      <c r="AZ59" s="51">
        <f>SUM(AZ46,AZ57)</f>
        <v>2.9403826967608122</v>
      </c>
      <c r="BA59" s="51">
        <f>SUM(BA46,BA57)</f>
        <v>125.66863976868548</v>
      </c>
      <c r="BC59" s="22">
        <f>IF(AS59&lt;&gt;0,AX59/AS59,"--")</f>
        <v>6.7480538988497998E-2</v>
      </c>
      <c r="BD59" s="22">
        <f>IF(AT59&lt;&gt;0,AY59/AT59,"--")</f>
        <v>0.12380772559042068</v>
      </c>
      <c r="BE59" s="22">
        <f>IF(AU59&lt;&gt;0,AZ59/AU59,"--")</f>
        <v>0.21551654047310517</v>
      </c>
      <c r="BF59" s="22">
        <f>IF(AV59&lt;&gt;0,BA59/AV59,"--")</f>
        <v>7.1743628601230916E-2</v>
      </c>
      <c r="BL59">
        <f>$BL$8</f>
        <v>9</v>
      </c>
      <c r="BM59">
        <f>$BM$8</f>
        <v>31</v>
      </c>
      <c r="BN59">
        <f>$BN$8</f>
        <v>53</v>
      </c>
    </row>
    <row r="60" spans="1:66" hidden="1" x14ac:dyDescent="0.25">
      <c r="B60" s="19"/>
      <c r="C60" s="19"/>
      <c r="D60" s="19"/>
      <c r="E60" s="19"/>
      <c r="G60" s="51"/>
      <c r="H60" s="51"/>
      <c r="I60" s="51"/>
      <c r="J60" s="51"/>
      <c r="T60" s="19"/>
      <c r="U60" s="19"/>
      <c r="V60" s="19"/>
      <c r="W60" s="19"/>
      <c r="Y60" s="51"/>
      <c r="Z60" s="51"/>
      <c r="AA60" s="51"/>
      <c r="AB60" s="51"/>
      <c r="AS60" s="19"/>
      <c r="AT60" s="19"/>
      <c r="AU60" s="19"/>
      <c r="AV60" s="19"/>
      <c r="AX60" s="51"/>
      <c r="AY60" s="51"/>
      <c r="AZ60" s="51"/>
      <c r="BA60" s="51"/>
    </row>
    <row r="61" spans="1:66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61">
        <f>G59-Y59-AX59</f>
        <v>0</v>
      </c>
      <c r="H61" s="61">
        <f>H59-Z59-AY59</f>
        <v>0</v>
      </c>
      <c r="I61" s="61">
        <f>I59-AA59-AZ59</f>
        <v>8.8817841970012523E-15</v>
      </c>
      <c r="J61" s="61">
        <f>J59-AB59-BA59</f>
        <v>0</v>
      </c>
      <c r="L61" s="71"/>
      <c r="M61" s="71"/>
      <c r="N61" s="71"/>
      <c r="S61" s="89" t="s">
        <v>115</v>
      </c>
      <c r="T61" s="70">
        <f>T10-SUM(T11:T13)</f>
        <v>0</v>
      </c>
      <c r="U61" s="70">
        <f>U10-SUM(U11:U13)</f>
        <v>0</v>
      </c>
      <c r="V61" s="70">
        <f>V10-SUM(V11:V13)</f>
        <v>0</v>
      </c>
      <c r="W61" s="19"/>
      <c r="Y61" s="70">
        <v>0</v>
      </c>
      <c r="Z61" s="70">
        <v>0</v>
      </c>
      <c r="AA61" s="70">
        <v>0</v>
      </c>
      <c r="AD61" s="70">
        <v>-5.5511151231257827E-17</v>
      </c>
      <c r="AE61" s="70">
        <v>0</v>
      </c>
      <c r="AF61" s="70">
        <v>0</v>
      </c>
      <c r="AI61">
        <v>127</v>
      </c>
      <c r="AM61">
        <f>$AM$8</f>
        <v>6</v>
      </c>
      <c r="AN61">
        <f>$AN$8</f>
        <v>28</v>
      </c>
      <c r="AO61">
        <f>$AO$8</f>
        <v>50</v>
      </c>
      <c r="AR61" s="89" t="s">
        <v>115</v>
      </c>
      <c r="AS61" s="70">
        <f>AS10-SUM(AS11:AS13)</f>
        <v>0</v>
      </c>
      <c r="AT61" s="70">
        <f>AT10-SUM(AT11:AT13)</f>
        <v>0</v>
      </c>
      <c r="AU61" s="70">
        <f>AU10-SUM(AU11:AU13)</f>
        <v>0</v>
      </c>
      <c r="AV61" s="19"/>
      <c r="AX61" s="70">
        <v>0</v>
      </c>
      <c r="AY61" s="70">
        <v>0</v>
      </c>
      <c r="AZ61" s="70">
        <v>0</v>
      </c>
      <c r="BC61" s="70">
        <v>0</v>
      </c>
      <c r="BD61" s="70">
        <v>0</v>
      </c>
      <c r="BE61" s="70">
        <v>0</v>
      </c>
      <c r="BH61">
        <v>127</v>
      </c>
      <c r="BL61">
        <f>$BL$8</f>
        <v>9</v>
      </c>
      <c r="BM61">
        <f>$BM$8</f>
        <v>31</v>
      </c>
      <c r="BN61">
        <f>$BN$8</f>
        <v>53</v>
      </c>
    </row>
    <row r="62" spans="1:66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1"/>
      <c r="H62" s="71"/>
      <c r="I62" s="71"/>
      <c r="L62" s="71"/>
      <c r="M62" s="71"/>
      <c r="N62" s="71"/>
      <c r="T62" s="70">
        <f>T17-SUM(T18:T20)</f>
        <v>0</v>
      </c>
      <c r="U62" s="70">
        <f>U17-SUM(U18:U20)</f>
        <v>0</v>
      </c>
      <c r="V62" s="70">
        <f>V17-SUM(V18:V20)</f>
        <v>0</v>
      </c>
      <c r="W62" s="19"/>
      <c r="Y62" s="70">
        <v>0</v>
      </c>
      <c r="Z62" s="70">
        <v>0</v>
      </c>
      <c r="AA62" s="70">
        <v>0</v>
      </c>
      <c r="AD62" s="70">
        <v>0</v>
      </c>
      <c r="AE62" s="70">
        <v>1.3877787807814457E-17</v>
      </c>
      <c r="AF62" s="70">
        <v>0</v>
      </c>
      <c r="AI62">
        <v>104</v>
      </c>
      <c r="AM62">
        <f>$AM$8</f>
        <v>6</v>
      </c>
      <c r="AN62">
        <f>$AN$8</f>
        <v>28</v>
      </c>
      <c r="AO62">
        <f>$AO$8</f>
        <v>50</v>
      </c>
      <c r="AS62" s="70">
        <f>AS17-SUM(AS18:AS20)</f>
        <v>0</v>
      </c>
      <c r="AT62" s="70">
        <f>AT17-SUM(AT18:AT20)</f>
        <v>0</v>
      </c>
      <c r="AU62" s="70">
        <f>AU17-SUM(AU18:AU20)</f>
        <v>0</v>
      </c>
      <c r="AV62" s="19"/>
      <c r="AX62" s="70">
        <v>0</v>
      </c>
      <c r="AY62" s="70">
        <v>0</v>
      </c>
      <c r="AZ62" s="70">
        <v>0</v>
      </c>
      <c r="BC62" s="70">
        <v>0</v>
      </c>
      <c r="BD62" s="70">
        <v>0</v>
      </c>
      <c r="BE62" s="70">
        <v>0</v>
      </c>
      <c r="BH62">
        <v>104</v>
      </c>
      <c r="BL62">
        <f>$BL$8</f>
        <v>9</v>
      </c>
      <c r="BM62">
        <f>$BM$8</f>
        <v>31</v>
      </c>
      <c r="BN62">
        <f>$BN$8</f>
        <v>53</v>
      </c>
    </row>
    <row r="63" spans="1:66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162">
        <f>SUM(B61:D63,G61:J61,T61:AF63,AS61:BE63)</f>
        <v>8.9511731360403246E-15</v>
      </c>
      <c r="H63" s="163" t="s">
        <v>187</v>
      </c>
      <c r="I63" s="71"/>
      <c r="L63" s="71"/>
      <c r="M63" s="71"/>
      <c r="N63" s="71"/>
      <c r="T63" s="70">
        <f>T26-SUM(T27:T29)</f>
        <v>0</v>
      </c>
      <c r="U63" s="70">
        <f>U26-SUM(U27:U29)</f>
        <v>0</v>
      </c>
      <c r="V63" s="70">
        <f>V26-SUM(V27:V29)</f>
        <v>0</v>
      </c>
      <c r="W63" s="19"/>
      <c r="Y63" s="70">
        <v>0</v>
      </c>
      <c r="Z63" s="70">
        <v>0</v>
      </c>
      <c r="AA63" s="70">
        <v>0</v>
      </c>
      <c r="AD63" s="70">
        <v>0</v>
      </c>
      <c r="AE63" s="70">
        <v>0</v>
      </c>
      <c r="AF63" s="70">
        <v>1.1102230246251565E-16</v>
      </c>
      <c r="AI63">
        <v>64</v>
      </c>
      <c r="AJ63">
        <v>13</v>
      </c>
      <c r="AM63">
        <f>$AM$8</f>
        <v>6</v>
      </c>
      <c r="AN63">
        <f>$AN$8</f>
        <v>28</v>
      </c>
      <c r="AO63">
        <f>$AO$8</f>
        <v>50</v>
      </c>
      <c r="AS63" s="70">
        <f>AS26-SUM(AS27:AS29)</f>
        <v>0</v>
      </c>
      <c r="AT63" s="70">
        <f>AT26-SUM(AT27:AT29)</f>
        <v>0</v>
      </c>
      <c r="AU63" s="70">
        <f>AU26-SUM(AU27:AU29)</f>
        <v>0</v>
      </c>
      <c r="AV63" s="19"/>
      <c r="AX63" s="70">
        <v>0</v>
      </c>
      <c r="AY63" s="70">
        <v>0</v>
      </c>
      <c r="AZ63" s="70">
        <v>0</v>
      </c>
      <c r="BC63" s="70">
        <v>0</v>
      </c>
      <c r="BD63" s="70">
        <v>0</v>
      </c>
      <c r="BE63" s="70">
        <v>0</v>
      </c>
      <c r="BH63">
        <v>64</v>
      </c>
      <c r="BI63">
        <v>13</v>
      </c>
      <c r="BL63">
        <f>$BL$8</f>
        <v>9</v>
      </c>
      <c r="BM63">
        <f>$BM$8</f>
        <v>31</v>
      </c>
      <c r="BN63">
        <f>$BN$8</f>
        <v>53</v>
      </c>
    </row>
    <row r="64" spans="1:66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7" min="18" max="32" man="1"/>
    <brk id="47" max="1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BP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23" width="0" hidden="1" customWidth="1"/>
    <col min="24" max="24" width="3.6328125" hidden="1" customWidth="1"/>
    <col min="25" max="68" width="0" hidden="1" customWidth="1"/>
  </cols>
  <sheetData>
    <row r="1" spans="1:68" s="3" customFormat="1" ht="15.5" x14ac:dyDescent="0.35">
      <c r="A1" s="1" t="str">
        <f>VLOOKUP(BP6,TabName,5,FALSE)</f>
        <v>Table 4.25 - Cost of Forwarded UAA Mail -- Standard Mail, Carrier Route (1), PARS Environment, FY 23</v>
      </c>
      <c r="B1" s="2"/>
      <c r="C1" s="2"/>
      <c r="D1" s="2"/>
      <c r="E1" s="2"/>
      <c r="S1" s="1" t="s">
        <v>181</v>
      </c>
      <c r="AR1" s="107" t="s">
        <v>182</v>
      </c>
    </row>
    <row r="2" spans="1:68" s="3" customFormat="1" ht="8.15" customHeight="1" thickBot="1" x14ac:dyDescent="0.4">
      <c r="A2" s="1"/>
      <c r="B2" s="2"/>
      <c r="C2" s="2"/>
      <c r="D2" s="2"/>
      <c r="E2" s="2"/>
    </row>
    <row r="3" spans="1:68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  <c r="S3" s="4" t="s">
        <v>0</v>
      </c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7"/>
      <c r="AR3" s="4" t="s">
        <v>0</v>
      </c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68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S4" s="8"/>
      <c r="T4" s="9" t="s">
        <v>1</v>
      </c>
      <c r="U4" s="10"/>
      <c r="V4" s="10"/>
      <c r="W4" s="10"/>
      <c r="Y4" s="9" t="s">
        <v>2</v>
      </c>
      <c r="Z4" s="11"/>
      <c r="AA4" s="11"/>
      <c r="AB4" s="11"/>
      <c r="AD4" s="9" t="s">
        <v>3</v>
      </c>
      <c r="AE4" s="11"/>
      <c r="AF4" s="11"/>
      <c r="AG4" s="12"/>
      <c r="AI4"/>
      <c r="AJ4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P4" s="14"/>
      <c r="AR4" s="8"/>
      <c r="AS4" s="9" t="s">
        <v>1</v>
      </c>
      <c r="AT4" s="10"/>
      <c r="AU4" s="10"/>
      <c r="AV4" s="10"/>
      <c r="AX4" s="9" t="s">
        <v>2</v>
      </c>
      <c r="AY4" s="11"/>
      <c r="AZ4" s="11"/>
      <c r="BA4" s="11"/>
      <c r="BC4" s="9" t="s">
        <v>3</v>
      </c>
      <c r="BD4" s="11"/>
      <c r="BE4" s="11"/>
      <c r="BF4" s="12"/>
      <c r="BH4"/>
      <c r="BI4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S6" s="77" t="s">
        <v>23</v>
      </c>
      <c r="T6" s="14"/>
      <c r="U6" s="14"/>
      <c r="V6" s="14"/>
      <c r="W6" s="14"/>
      <c r="Y6" s="14"/>
      <c r="Z6" s="14"/>
      <c r="AA6" s="14"/>
      <c r="AB6" s="14"/>
      <c r="AD6" s="14"/>
      <c r="AE6" s="14"/>
      <c r="AF6" s="14"/>
      <c r="AG6" s="15"/>
      <c r="AR6" s="77" t="s">
        <v>23</v>
      </c>
      <c r="AS6" s="14"/>
      <c r="AT6" s="14"/>
      <c r="AU6" s="14"/>
      <c r="AV6" s="14"/>
      <c r="AX6" s="14"/>
      <c r="AY6" s="14"/>
      <c r="AZ6" s="14"/>
      <c r="BA6" s="14"/>
      <c r="BC6" s="14"/>
      <c r="BD6" s="14"/>
      <c r="BE6" s="14"/>
      <c r="BF6" s="15"/>
      <c r="BP6">
        <v>25</v>
      </c>
    </row>
    <row r="7" spans="1:68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  <c r="S7" s="16" t="s">
        <v>102</v>
      </c>
      <c r="T7" s="14"/>
      <c r="U7" s="14"/>
      <c r="V7" s="14"/>
      <c r="W7" s="14"/>
      <c r="Y7" s="14"/>
      <c r="Z7" s="14"/>
      <c r="AA7" s="14"/>
      <c r="AB7" s="14"/>
      <c r="AD7" s="14"/>
      <c r="AE7" s="14"/>
      <c r="AF7" s="14"/>
      <c r="AG7" s="15"/>
      <c r="AR7" s="16" t="s">
        <v>102</v>
      </c>
      <c r="AS7" s="14"/>
      <c r="AT7" s="14"/>
      <c r="AU7" s="14"/>
      <c r="AV7" s="14"/>
      <c r="AX7" s="14"/>
      <c r="AY7" s="14"/>
      <c r="AZ7" s="14"/>
      <c r="BA7" s="14"/>
      <c r="BC7" s="14"/>
      <c r="BD7" s="14"/>
      <c r="BE7" s="14"/>
      <c r="BF7" s="15"/>
    </row>
    <row r="8" spans="1:68" x14ac:dyDescent="0.25">
      <c r="A8" s="18" t="s">
        <v>13</v>
      </c>
      <c r="B8" s="64">
        <f t="shared" ref="B8:D13" si="0">SUM(T8,AS8)</f>
        <v>6.9509215520289631</v>
      </c>
      <c r="C8" s="64">
        <f t="shared" si="0"/>
        <v>0</v>
      </c>
      <c r="D8" s="64">
        <f t="shared" si="0"/>
        <v>0</v>
      </c>
      <c r="E8" s="54">
        <f t="shared" ref="E8:E13" si="1">SUM(B8:D8)</f>
        <v>6.9509215520289631</v>
      </c>
      <c r="F8" s="50"/>
      <c r="G8" s="51">
        <f t="shared" ref="G8:I13" si="2">SUM(Y8,AX8)</f>
        <v>0.20162970770392588</v>
      </c>
      <c r="H8" s="51">
        <f t="shared" si="2"/>
        <v>0</v>
      </c>
      <c r="I8" s="51">
        <f t="shared" si="2"/>
        <v>0</v>
      </c>
      <c r="J8" s="51">
        <f t="shared" ref="J8:J13" si="3">SUM(G8:I8)</f>
        <v>0.20162970770392588</v>
      </c>
      <c r="K8" s="50"/>
      <c r="L8" s="22">
        <f t="shared" ref="L8:O14" si="4">IF(B8&lt;&gt;0,G8/B8,"--")</f>
        <v>2.9007622398654533E-2</v>
      </c>
      <c r="M8" s="22" t="str">
        <f t="shared" si="4"/>
        <v>--</v>
      </c>
      <c r="N8" s="22" t="str">
        <f t="shared" si="4"/>
        <v>--</v>
      </c>
      <c r="O8" s="23">
        <f t="shared" si="4"/>
        <v>2.9007622398654533E-2</v>
      </c>
      <c r="S8" s="18" t="s">
        <v>13</v>
      </c>
      <c r="T8" s="64">
        <v>0.35747349289566122</v>
      </c>
      <c r="U8" s="64">
        <v>0</v>
      </c>
      <c r="V8" s="64">
        <v>0</v>
      </c>
      <c r="W8" s="54">
        <f t="shared" ref="W8:W13" si="5">SUM(T8:V8)</f>
        <v>0.35747349289566122</v>
      </c>
      <c r="X8" s="50"/>
      <c r="Y8" s="51">
        <v>2.9147168894568715E-2</v>
      </c>
      <c r="Z8" s="51">
        <v>0</v>
      </c>
      <c r="AA8" s="51">
        <v>0</v>
      </c>
      <c r="AB8" s="51">
        <f t="shared" ref="AB8:AB13" si="6">SUM(Y8:AA8)</f>
        <v>2.9147168894568715E-2</v>
      </c>
      <c r="AC8" s="50"/>
      <c r="AD8" s="22">
        <f t="shared" ref="AD8:AG14" si="7">IF(T8&lt;&gt;0,Y8/T8,"--")</f>
        <v>8.1536587953602885E-2</v>
      </c>
      <c r="AE8" s="22" t="str">
        <f t="shared" si="7"/>
        <v>--</v>
      </c>
      <c r="AF8" s="22" t="str">
        <f t="shared" si="7"/>
        <v>--</v>
      </c>
      <c r="AG8" s="23">
        <f t="shared" si="7"/>
        <v>8.1536587953602885E-2</v>
      </c>
      <c r="AI8">
        <v>28</v>
      </c>
      <c r="AM8" s="24">
        <f>VLOOKUP($BP$6,FMap,5,FALSE)</f>
        <v>7</v>
      </c>
      <c r="AN8" s="25">
        <f>VLOOKUP($BP$6,FMap,6,FALSE)</f>
        <v>29</v>
      </c>
      <c r="AO8" s="26">
        <f>VLOOKUP($BP$6,FMap,7,FALSE)</f>
        <v>51</v>
      </c>
      <c r="AR8" s="18" t="s">
        <v>13</v>
      </c>
      <c r="AS8" s="64">
        <v>6.5934480591333022</v>
      </c>
      <c r="AT8" s="64">
        <v>0</v>
      </c>
      <c r="AU8" s="64">
        <v>0</v>
      </c>
      <c r="AV8" s="54">
        <f t="shared" ref="AV8:AV13" si="8">SUM(AS8:AU8)</f>
        <v>6.5934480591333022</v>
      </c>
      <c r="AW8" s="50"/>
      <c r="AX8" s="51">
        <v>0.17248253880935716</v>
      </c>
      <c r="AY8" s="51">
        <v>0</v>
      </c>
      <c r="AZ8" s="51">
        <v>0</v>
      </c>
      <c r="BA8" s="51">
        <f t="shared" ref="BA8:BA13" si="9">SUM(AX8:AZ8)</f>
        <v>0.17248253880935716</v>
      </c>
      <c r="BB8" s="50"/>
      <c r="BC8" s="22">
        <f t="shared" ref="BC8:BF14" si="10">IF(AS8&lt;&gt;0,AX8/AS8,"--")</f>
        <v>2.6159687201969057E-2</v>
      </c>
      <c r="BD8" s="22" t="str">
        <f t="shared" si="10"/>
        <v>--</v>
      </c>
      <c r="BE8" s="22" t="str">
        <f t="shared" si="10"/>
        <v>--</v>
      </c>
      <c r="BF8" s="23">
        <f t="shared" si="10"/>
        <v>2.6159687201969057E-2</v>
      </c>
      <c r="BH8">
        <v>28</v>
      </c>
      <c r="BL8" s="24">
        <f>VLOOKUP($BP$6,FMap,8,FALSE)</f>
        <v>10</v>
      </c>
      <c r="BM8" s="25">
        <f>VLOOKUP($BP$6,FMap,9,FALSE)</f>
        <v>32</v>
      </c>
      <c r="BN8" s="26">
        <f>VLOOKUP($BP$6,FMap,10,FALSE)</f>
        <v>54</v>
      </c>
    </row>
    <row r="9" spans="1:68" x14ac:dyDescent="0.25">
      <c r="A9" s="27" t="s">
        <v>24</v>
      </c>
      <c r="B9" s="64">
        <f t="shared" si="0"/>
        <v>6.9509215520289631</v>
      </c>
      <c r="C9" s="64">
        <f t="shared" si="0"/>
        <v>0</v>
      </c>
      <c r="D9" s="64">
        <f t="shared" si="0"/>
        <v>0</v>
      </c>
      <c r="E9" s="54">
        <f t="shared" si="1"/>
        <v>6.9509215520289631</v>
      </c>
      <c r="F9" s="50"/>
      <c r="G9" s="51">
        <f t="shared" si="2"/>
        <v>5.3295662461601362E-2</v>
      </c>
      <c r="H9" s="51">
        <f t="shared" si="2"/>
        <v>0</v>
      </c>
      <c r="I9" s="51">
        <f t="shared" si="2"/>
        <v>0</v>
      </c>
      <c r="J9" s="51">
        <f t="shared" si="3"/>
        <v>5.3295662461601362E-2</v>
      </c>
      <c r="K9" s="50"/>
      <c r="L9" s="22">
        <f t="shared" si="4"/>
        <v>7.6674239613658771E-3</v>
      </c>
      <c r="M9" s="22" t="str">
        <f t="shared" si="4"/>
        <v>--</v>
      </c>
      <c r="N9" s="22" t="str">
        <f t="shared" si="4"/>
        <v>--</v>
      </c>
      <c r="O9" s="23">
        <f t="shared" si="4"/>
        <v>7.6674239613658771E-3</v>
      </c>
      <c r="S9" s="27" t="s">
        <v>24</v>
      </c>
      <c r="T9" s="64">
        <v>0.35747349289566122</v>
      </c>
      <c r="U9" s="64">
        <v>0</v>
      </c>
      <c r="V9" s="64">
        <v>0</v>
      </c>
      <c r="W9" s="54">
        <f t="shared" si="5"/>
        <v>0.35747349289566122</v>
      </c>
      <c r="X9" s="50"/>
      <c r="Y9" s="51">
        <v>2.7409008249813472E-3</v>
      </c>
      <c r="Z9" s="51">
        <v>0</v>
      </c>
      <c r="AA9" s="51">
        <v>0</v>
      </c>
      <c r="AB9" s="51">
        <f t="shared" si="6"/>
        <v>2.7409008249813472E-3</v>
      </c>
      <c r="AC9" s="50"/>
      <c r="AD9" s="22">
        <f t="shared" si="7"/>
        <v>7.6674239613658763E-3</v>
      </c>
      <c r="AE9" s="22" t="str">
        <f t="shared" si="7"/>
        <v>--</v>
      </c>
      <c r="AF9" s="22" t="str">
        <f t="shared" si="7"/>
        <v>--</v>
      </c>
      <c r="AG9" s="23">
        <f t="shared" si="7"/>
        <v>7.6674239613658763E-3</v>
      </c>
      <c r="AI9">
        <v>29</v>
      </c>
      <c r="AM9">
        <f>$AM$8</f>
        <v>7</v>
      </c>
      <c r="AN9">
        <f>$AN$8</f>
        <v>29</v>
      </c>
      <c r="AO9">
        <f>$AO$8</f>
        <v>51</v>
      </c>
      <c r="AR9" s="27" t="s">
        <v>24</v>
      </c>
      <c r="AS9" s="64">
        <v>6.5934480591333022</v>
      </c>
      <c r="AT9" s="64">
        <v>0</v>
      </c>
      <c r="AU9" s="64">
        <v>0</v>
      </c>
      <c r="AV9" s="54">
        <f t="shared" si="8"/>
        <v>6.5934480591333022</v>
      </c>
      <c r="AW9" s="50"/>
      <c r="AX9" s="51">
        <v>5.0554761636620017E-2</v>
      </c>
      <c r="AY9" s="51">
        <v>0</v>
      </c>
      <c r="AZ9" s="51">
        <v>0</v>
      </c>
      <c r="BA9" s="51">
        <f t="shared" si="9"/>
        <v>5.0554761636620017E-2</v>
      </c>
      <c r="BB9" s="50"/>
      <c r="BC9" s="22">
        <f t="shared" si="10"/>
        <v>7.6674239613658771E-3</v>
      </c>
      <c r="BD9" s="22" t="str">
        <f t="shared" si="10"/>
        <v>--</v>
      </c>
      <c r="BE9" s="22" t="str">
        <f t="shared" si="10"/>
        <v>--</v>
      </c>
      <c r="BF9" s="23">
        <f t="shared" si="10"/>
        <v>7.6674239613658771E-3</v>
      </c>
      <c r="BH9">
        <v>29</v>
      </c>
      <c r="BL9">
        <f>$BL$8</f>
        <v>10</v>
      </c>
      <c r="BM9">
        <f>$BM$8</f>
        <v>32</v>
      </c>
      <c r="BN9">
        <f>$BN$8</f>
        <v>54</v>
      </c>
    </row>
    <row r="10" spans="1:68" x14ac:dyDescent="0.25">
      <c r="A10" s="18" t="s">
        <v>25</v>
      </c>
      <c r="B10" s="64">
        <f t="shared" si="0"/>
        <v>139.01843104057917</v>
      </c>
      <c r="C10" s="64">
        <f t="shared" si="0"/>
        <v>0</v>
      </c>
      <c r="D10" s="64">
        <f t="shared" si="0"/>
        <v>0</v>
      </c>
      <c r="E10" s="54">
        <f t="shared" si="1"/>
        <v>139.01843104057917</v>
      </c>
      <c r="F10" s="50"/>
      <c r="G10" s="51">
        <f t="shared" si="2"/>
        <v>9.0232068677926485</v>
      </c>
      <c r="H10" s="51">
        <f t="shared" si="2"/>
        <v>0</v>
      </c>
      <c r="I10" s="51">
        <f t="shared" si="2"/>
        <v>0</v>
      </c>
      <c r="J10" s="51">
        <f t="shared" si="3"/>
        <v>9.0232068677926485</v>
      </c>
      <c r="K10" s="50"/>
      <c r="L10" s="22">
        <f t="shared" si="4"/>
        <v>6.4906550881435238E-2</v>
      </c>
      <c r="M10" s="22" t="str">
        <f t="shared" si="4"/>
        <v>--</v>
      </c>
      <c r="N10" s="22" t="str">
        <f t="shared" si="4"/>
        <v>--</v>
      </c>
      <c r="O10" s="23">
        <f t="shared" si="4"/>
        <v>6.4906550881435238E-2</v>
      </c>
      <c r="S10" s="18" t="s">
        <v>25</v>
      </c>
      <c r="T10" s="54">
        <v>7.1494698579132177</v>
      </c>
      <c r="U10" s="54">
        <v>0</v>
      </c>
      <c r="V10" s="54">
        <v>0</v>
      </c>
      <c r="W10" s="54">
        <f t="shared" si="5"/>
        <v>7.1494698579132177</v>
      </c>
      <c r="X10" s="50"/>
      <c r="Y10" s="51">
        <v>0.46404742910793212</v>
      </c>
      <c r="Z10" s="51">
        <v>0</v>
      </c>
      <c r="AA10" s="51">
        <v>0</v>
      </c>
      <c r="AB10" s="51">
        <f t="shared" si="6"/>
        <v>0.46404742910793212</v>
      </c>
      <c r="AC10" s="50"/>
      <c r="AD10" s="22">
        <f t="shared" si="7"/>
        <v>6.4906550881435279E-2</v>
      </c>
      <c r="AE10" s="22" t="str">
        <f t="shared" si="7"/>
        <v>--</v>
      </c>
      <c r="AF10" s="22" t="str">
        <f t="shared" si="7"/>
        <v>--</v>
      </c>
      <c r="AG10" s="23">
        <f t="shared" si="7"/>
        <v>6.4906550881435279E-2</v>
      </c>
      <c r="AI10">
        <v>30</v>
      </c>
      <c r="AK10">
        <v>10</v>
      </c>
      <c r="AM10">
        <f>$AM$8</f>
        <v>7</v>
      </c>
      <c r="AN10">
        <f>$AN$8</f>
        <v>29</v>
      </c>
      <c r="AO10">
        <f>$AO$8</f>
        <v>51</v>
      </c>
      <c r="AR10" s="18" t="s">
        <v>25</v>
      </c>
      <c r="AS10" s="54">
        <v>131.86896118266594</v>
      </c>
      <c r="AT10" s="54">
        <v>0</v>
      </c>
      <c r="AU10" s="54">
        <v>0</v>
      </c>
      <c r="AV10" s="54">
        <f t="shared" si="8"/>
        <v>131.86896118266594</v>
      </c>
      <c r="AW10" s="50"/>
      <c r="AX10" s="51">
        <v>8.5591594386847163</v>
      </c>
      <c r="AY10" s="51">
        <v>0</v>
      </c>
      <c r="AZ10" s="51">
        <v>0</v>
      </c>
      <c r="BA10" s="51">
        <f t="shared" si="9"/>
        <v>8.5591594386847163</v>
      </c>
      <c r="BB10" s="50"/>
      <c r="BC10" s="22">
        <f t="shared" si="10"/>
        <v>6.4906550881435252E-2</v>
      </c>
      <c r="BD10" s="22" t="str">
        <f t="shared" si="10"/>
        <v>--</v>
      </c>
      <c r="BE10" s="22" t="str">
        <f t="shared" si="10"/>
        <v>--</v>
      </c>
      <c r="BF10" s="23">
        <f t="shared" si="10"/>
        <v>6.4906550881435252E-2</v>
      </c>
      <c r="BH10">
        <v>30</v>
      </c>
      <c r="BJ10">
        <v>10</v>
      </c>
      <c r="BL10">
        <f>$BL$8</f>
        <v>10</v>
      </c>
      <c r="BM10">
        <f>$BM$8</f>
        <v>32</v>
      </c>
      <c r="BN10">
        <f>$BN$8</f>
        <v>54</v>
      </c>
    </row>
    <row r="11" spans="1:68" x14ac:dyDescent="0.25">
      <c r="A11" s="18" t="s">
        <v>26</v>
      </c>
      <c r="B11" s="64">
        <f t="shared" si="0"/>
        <v>53.511364405372881</v>
      </c>
      <c r="C11" s="64">
        <f t="shared" si="0"/>
        <v>0</v>
      </c>
      <c r="D11" s="64">
        <f t="shared" si="0"/>
        <v>0</v>
      </c>
      <c r="E11" s="54">
        <f t="shared" si="1"/>
        <v>53.511364405372881</v>
      </c>
      <c r="F11" s="50"/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 t="shared" si="3"/>
        <v>0</v>
      </c>
      <c r="K11" s="50"/>
      <c r="L11" s="22">
        <f t="shared" si="4"/>
        <v>0</v>
      </c>
      <c r="M11" s="22" t="str">
        <f t="shared" si="4"/>
        <v>--</v>
      </c>
      <c r="N11" s="22" t="str">
        <f t="shared" si="4"/>
        <v>--</v>
      </c>
      <c r="O11" s="23">
        <f t="shared" si="4"/>
        <v>0</v>
      </c>
      <c r="S11" s="18" t="s">
        <v>26</v>
      </c>
      <c r="T11" s="54">
        <v>2.6590665769043742</v>
      </c>
      <c r="U11" s="54">
        <v>0</v>
      </c>
      <c r="V11" s="54">
        <v>0</v>
      </c>
      <c r="W11" s="54">
        <f t="shared" si="5"/>
        <v>2.6590665769043742</v>
      </c>
      <c r="X11" s="50"/>
      <c r="Y11" s="51">
        <v>0</v>
      </c>
      <c r="Z11" s="51">
        <v>0</v>
      </c>
      <c r="AA11" s="51">
        <v>0</v>
      </c>
      <c r="AB11" s="51">
        <f t="shared" si="6"/>
        <v>0</v>
      </c>
      <c r="AC11" s="50"/>
      <c r="AD11" s="22">
        <f t="shared" si="7"/>
        <v>0</v>
      </c>
      <c r="AE11" s="22" t="str">
        <f t="shared" si="7"/>
        <v>--</v>
      </c>
      <c r="AF11" s="22" t="str">
        <f t="shared" si="7"/>
        <v>--</v>
      </c>
      <c r="AG11" s="23">
        <f t="shared" si="7"/>
        <v>0</v>
      </c>
      <c r="AI11">
        <v>31</v>
      </c>
      <c r="AK11">
        <v>10</v>
      </c>
      <c r="AM11">
        <f>$AM$8</f>
        <v>7</v>
      </c>
      <c r="AN11">
        <f>$AN$8</f>
        <v>29</v>
      </c>
      <c r="AO11">
        <f>$AO$8</f>
        <v>51</v>
      </c>
      <c r="AR11" s="18" t="s">
        <v>26</v>
      </c>
      <c r="AS11" s="54">
        <v>50.852297828468508</v>
      </c>
      <c r="AT11" s="54">
        <v>0</v>
      </c>
      <c r="AU11" s="54">
        <v>0</v>
      </c>
      <c r="AV11" s="54">
        <f t="shared" si="8"/>
        <v>50.852297828468508</v>
      </c>
      <c r="AW11" s="50"/>
      <c r="AX11" s="51">
        <v>0</v>
      </c>
      <c r="AY11" s="51">
        <v>0</v>
      </c>
      <c r="AZ11" s="51">
        <v>0</v>
      </c>
      <c r="BA11" s="51">
        <f t="shared" si="9"/>
        <v>0</v>
      </c>
      <c r="BB11" s="50"/>
      <c r="BC11" s="22">
        <f t="shared" si="10"/>
        <v>0</v>
      </c>
      <c r="BD11" s="22" t="str">
        <f t="shared" si="10"/>
        <v>--</v>
      </c>
      <c r="BE11" s="22" t="str">
        <f t="shared" si="10"/>
        <v>--</v>
      </c>
      <c r="BF11" s="23">
        <f t="shared" si="10"/>
        <v>0</v>
      </c>
      <c r="BH11">
        <v>31</v>
      </c>
      <c r="BJ11">
        <v>10</v>
      </c>
      <c r="BL11">
        <f>$BL$8</f>
        <v>10</v>
      </c>
      <c r="BM11">
        <f>$BM$8</f>
        <v>32</v>
      </c>
      <c r="BN11">
        <f>$BN$8</f>
        <v>54</v>
      </c>
    </row>
    <row r="12" spans="1:68" x14ac:dyDescent="0.25">
      <c r="A12" s="27" t="s">
        <v>92</v>
      </c>
      <c r="B12" s="64">
        <f t="shared" si="0"/>
        <v>83.17155872457063</v>
      </c>
      <c r="C12" s="64">
        <f t="shared" si="0"/>
        <v>0</v>
      </c>
      <c r="D12" s="64">
        <f t="shared" si="0"/>
        <v>0</v>
      </c>
      <c r="E12" s="54">
        <f t="shared" si="1"/>
        <v>83.17155872457063</v>
      </c>
      <c r="F12" s="50"/>
      <c r="G12" s="51">
        <f t="shared" si="2"/>
        <v>4.6094788337793924</v>
      </c>
      <c r="H12" s="51">
        <f t="shared" si="2"/>
        <v>0</v>
      </c>
      <c r="I12" s="51">
        <f t="shared" si="2"/>
        <v>0</v>
      </c>
      <c r="J12" s="51">
        <f t="shared" si="3"/>
        <v>4.6094788337793924</v>
      </c>
      <c r="K12" s="50"/>
      <c r="L12" s="22">
        <f t="shared" si="4"/>
        <v>5.5421335183149033E-2</v>
      </c>
      <c r="M12" s="22" t="str">
        <f t="shared" si="4"/>
        <v>--</v>
      </c>
      <c r="N12" s="22" t="str">
        <f t="shared" si="4"/>
        <v>--</v>
      </c>
      <c r="O12" s="23">
        <f t="shared" si="4"/>
        <v>5.5421335183149033E-2</v>
      </c>
      <c r="S12" s="27" t="s">
        <v>92</v>
      </c>
      <c r="T12" s="54">
        <v>4.1329297881131826</v>
      </c>
      <c r="U12" s="54">
        <v>0</v>
      </c>
      <c r="V12" s="54">
        <v>0</v>
      </c>
      <c r="W12" s="54">
        <f t="shared" si="5"/>
        <v>4.1329297881131826</v>
      </c>
      <c r="X12" s="50"/>
      <c r="Y12" s="51">
        <v>0.43641862415897087</v>
      </c>
      <c r="Z12" s="51">
        <v>0</v>
      </c>
      <c r="AA12" s="51">
        <v>0</v>
      </c>
      <c r="AB12" s="51">
        <f t="shared" si="6"/>
        <v>0.43641862415897087</v>
      </c>
      <c r="AC12" s="50"/>
      <c r="AD12" s="22">
        <f t="shared" si="7"/>
        <v>0.10559546049249731</v>
      </c>
      <c r="AE12" s="22" t="str">
        <f t="shared" si="7"/>
        <v>--</v>
      </c>
      <c r="AF12" s="22" t="str">
        <f t="shared" si="7"/>
        <v>--</v>
      </c>
      <c r="AG12" s="23">
        <f t="shared" si="7"/>
        <v>0.10559546049249731</v>
      </c>
      <c r="AI12">
        <f>AI11+1</f>
        <v>32</v>
      </c>
      <c r="AJ12">
        <v>33</v>
      </c>
      <c r="AK12">
        <v>10</v>
      </c>
      <c r="AM12">
        <f>$AM$8</f>
        <v>7</v>
      </c>
      <c r="AN12">
        <f>$AN$8</f>
        <v>29</v>
      </c>
      <c r="AO12">
        <f>$AO$8</f>
        <v>51</v>
      </c>
      <c r="AR12" s="27" t="s">
        <v>92</v>
      </c>
      <c r="AS12" s="54">
        <v>79.038628936457442</v>
      </c>
      <c r="AT12" s="54">
        <v>0</v>
      </c>
      <c r="AU12" s="54">
        <v>0</v>
      </c>
      <c r="AV12" s="54">
        <f t="shared" si="8"/>
        <v>79.038628936457442</v>
      </c>
      <c r="AW12" s="50"/>
      <c r="AX12" s="51">
        <v>4.1730602096204219</v>
      </c>
      <c r="AY12" s="51">
        <v>0</v>
      </c>
      <c r="AZ12" s="51">
        <v>0</v>
      </c>
      <c r="BA12" s="51">
        <f t="shared" si="9"/>
        <v>4.1730602096204219</v>
      </c>
      <c r="BB12" s="50"/>
      <c r="BC12" s="22">
        <f t="shared" si="10"/>
        <v>5.2797730246248641E-2</v>
      </c>
      <c r="BD12" s="22" t="str">
        <f t="shared" si="10"/>
        <v>--</v>
      </c>
      <c r="BE12" s="22" t="str">
        <f t="shared" si="10"/>
        <v>--</v>
      </c>
      <c r="BF12" s="23">
        <f t="shared" si="10"/>
        <v>5.2797730246248641E-2</v>
      </c>
      <c r="BH12">
        <f>BH11+1</f>
        <v>32</v>
      </c>
      <c r="BI12">
        <v>33</v>
      </c>
      <c r="BJ12">
        <v>10</v>
      </c>
      <c r="BL12">
        <f>$BL$8</f>
        <v>10</v>
      </c>
      <c r="BM12">
        <f>$BM$8</f>
        <v>32</v>
      </c>
      <c r="BN12">
        <f>$BN$8</f>
        <v>54</v>
      </c>
    </row>
    <row r="13" spans="1:68" x14ac:dyDescent="0.25">
      <c r="A13" s="27" t="s">
        <v>93</v>
      </c>
      <c r="B13" s="64">
        <f t="shared" si="0"/>
        <v>2.3355079106356498</v>
      </c>
      <c r="C13" s="64">
        <f t="shared" si="0"/>
        <v>0</v>
      </c>
      <c r="D13" s="64">
        <f t="shared" si="0"/>
        <v>0</v>
      </c>
      <c r="E13" s="54">
        <f t="shared" si="1"/>
        <v>2.3355079106356498</v>
      </c>
      <c r="F13" s="50"/>
      <c r="G13" s="51">
        <f t="shared" si="2"/>
        <v>0.73262688478426596</v>
      </c>
      <c r="H13" s="51">
        <f t="shared" si="2"/>
        <v>0</v>
      </c>
      <c r="I13" s="51">
        <f t="shared" si="2"/>
        <v>0</v>
      </c>
      <c r="J13" s="51">
        <f t="shared" si="3"/>
        <v>0.73262688478426596</v>
      </c>
      <c r="K13" s="50"/>
      <c r="L13" s="22">
        <f t="shared" si="4"/>
        <v>0.31369060299387663</v>
      </c>
      <c r="M13" s="22" t="str">
        <f t="shared" si="4"/>
        <v>--</v>
      </c>
      <c r="N13" s="22" t="str">
        <f t="shared" si="4"/>
        <v>--</v>
      </c>
      <c r="O13" s="23">
        <f t="shared" si="4"/>
        <v>0.31369060299387663</v>
      </c>
      <c r="S13" s="27" t="s">
        <v>93</v>
      </c>
      <c r="T13" s="54">
        <v>0.35747349289566094</v>
      </c>
      <c r="U13" s="54">
        <v>0</v>
      </c>
      <c r="V13" s="54">
        <v>0</v>
      </c>
      <c r="W13" s="54">
        <f t="shared" si="5"/>
        <v>0.35747349289566094</v>
      </c>
      <c r="X13" s="50"/>
      <c r="Y13" s="51">
        <v>0.11213607554076718</v>
      </c>
      <c r="Z13" s="51">
        <v>0</v>
      </c>
      <c r="AA13" s="51">
        <v>0</v>
      </c>
      <c r="AB13" s="51">
        <f t="shared" si="6"/>
        <v>0.11213607554076718</v>
      </c>
      <c r="AC13" s="50"/>
      <c r="AD13" s="22">
        <f t="shared" si="7"/>
        <v>0.31369060299387669</v>
      </c>
      <c r="AE13" s="22" t="str">
        <f t="shared" si="7"/>
        <v>--</v>
      </c>
      <c r="AF13" s="22" t="str">
        <f t="shared" si="7"/>
        <v>--</v>
      </c>
      <c r="AG13" s="23">
        <f t="shared" si="7"/>
        <v>0.31369060299387669</v>
      </c>
      <c r="AI13">
        <v>35</v>
      </c>
      <c r="AK13">
        <v>10</v>
      </c>
      <c r="AM13">
        <f>$AM$8</f>
        <v>7</v>
      </c>
      <c r="AN13">
        <f>$AN$8</f>
        <v>29</v>
      </c>
      <c r="AO13">
        <f>$AO$8</f>
        <v>51</v>
      </c>
      <c r="AR13" s="27" t="s">
        <v>93</v>
      </c>
      <c r="AS13" s="54">
        <v>1.9780344177399889</v>
      </c>
      <c r="AT13" s="54">
        <v>0</v>
      </c>
      <c r="AU13" s="54">
        <v>0</v>
      </c>
      <c r="AV13" s="54">
        <f t="shared" si="8"/>
        <v>1.9780344177399889</v>
      </c>
      <c r="AW13" s="50"/>
      <c r="AX13" s="51">
        <v>0.62049080924349875</v>
      </c>
      <c r="AY13" s="51">
        <v>0</v>
      </c>
      <c r="AZ13" s="51">
        <v>0</v>
      </c>
      <c r="BA13" s="51">
        <f t="shared" si="9"/>
        <v>0.62049080924349875</v>
      </c>
      <c r="BB13" s="50"/>
      <c r="BC13" s="22">
        <f t="shared" si="10"/>
        <v>0.31369060299387663</v>
      </c>
      <c r="BD13" s="22" t="str">
        <f t="shared" si="10"/>
        <v>--</v>
      </c>
      <c r="BE13" s="22" t="str">
        <f t="shared" si="10"/>
        <v>--</v>
      </c>
      <c r="BF13" s="23">
        <f t="shared" si="10"/>
        <v>0.31369060299387663</v>
      </c>
      <c r="BH13">
        <v>35</v>
      </c>
      <c r="BJ13">
        <v>10</v>
      </c>
      <c r="BL13">
        <f>$BL$8</f>
        <v>10</v>
      </c>
      <c r="BM13">
        <f>$BM$8</f>
        <v>32</v>
      </c>
      <c r="BN13">
        <f>$BN$8</f>
        <v>54</v>
      </c>
    </row>
    <row r="14" spans="1:68" x14ac:dyDescent="0.25">
      <c r="A14" s="18" t="s">
        <v>17</v>
      </c>
      <c r="B14" s="54">
        <f>B10</f>
        <v>139.01843104057917</v>
      </c>
      <c r="C14" s="54">
        <f>C10</f>
        <v>0</v>
      </c>
      <c r="D14" s="54">
        <f>D10</f>
        <v>0</v>
      </c>
      <c r="E14" s="54">
        <f>E10</f>
        <v>139.01843104057917</v>
      </c>
      <c r="F14" s="50"/>
      <c r="G14" s="51">
        <f>SUM(G8:G13)</f>
        <v>14.620237956521832</v>
      </c>
      <c r="H14" s="51">
        <f>SUM(H8:H13)</f>
        <v>0</v>
      </c>
      <c r="I14" s="51">
        <f>SUM(I8:I13)</f>
        <v>0</v>
      </c>
      <c r="J14" s="51">
        <f>SUM(J8:J13)</f>
        <v>14.620237956521832</v>
      </c>
      <c r="K14" s="50"/>
      <c r="L14" s="22">
        <f t="shared" si="4"/>
        <v>0.10516762307764944</v>
      </c>
      <c r="M14" s="22" t="str">
        <f t="shared" si="4"/>
        <v>--</v>
      </c>
      <c r="N14" s="22" t="str">
        <f t="shared" si="4"/>
        <v>--</v>
      </c>
      <c r="O14" s="23">
        <f t="shared" si="4"/>
        <v>0.10516762307764944</v>
      </c>
      <c r="S14" s="18" t="s">
        <v>17</v>
      </c>
      <c r="T14" s="54">
        <f>T10</f>
        <v>7.1494698579132177</v>
      </c>
      <c r="U14" s="54">
        <f>U10</f>
        <v>0</v>
      </c>
      <c r="V14" s="54">
        <f>V10</f>
        <v>0</v>
      </c>
      <c r="W14" s="54">
        <f>W10</f>
        <v>7.1494698579132177</v>
      </c>
      <c r="X14" s="50"/>
      <c r="Y14" s="51">
        <f>SUM(Y8:Y13)</f>
        <v>1.0444901985272201</v>
      </c>
      <c r="Z14" s="51">
        <f>SUM(Z8:Z13)</f>
        <v>0</v>
      </c>
      <c r="AA14" s="51">
        <f>SUM(AA8:AA13)</f>
        <v>0</v>
      </c>
      <c r="AB14" s="51">
        <f>SUM(AB8:AB13)</f>
        <v>1.0444901985272201</v>
      </c>
      <c r="AC14" s="50"/>
      <c r="AD14" s="22">
        <f t="shared" si="7"/>
        <v>0.14609337745107792</v>
      </c>
      <c r="AE14" s="22" t="str">
        <f t="shared" si="7"/>
        <v>--</v>
      </c>
      <c r="AF14" s="22" t="str">
        <f t="shared" si="7"/>
        <v>--</v>
      </c>
      <c r="AG14" s="23">
        <f t="shared" si="7"/>
        <v>0.14609337745107792</v>
      </c>
      <c r="AR14" s="18" t="s">
        <v>17</v>
      </c>
      <c r="AS14" s="54">
        <f>AS10</f>
        <v>131.86896118266594</v>
      </c>
      <c r="AT14" s="54">
        <f>AT10</f>
        <v>0</v>
      </c>
      <c r="AU14" s="54">
        <f>AU10</f>
        <v>0</v>
      </c>
      <c r="AV14" s="54">
        <f>AV10</f>
        <v>131.86896118266594</v>
      </c>
      <c r="AW14" s="50"/>
      <c r="AX14" s="51">
        <f>SUM(AX8:AX13)</f>
        <v>13.575747757994614</v>
      </c>
      <c r="AY14" s="51">
        <f>SUM(AY8:AY13)</f>
        <v>0</v>
      </c>
      <c r="AZ14" s="51">
        <f>SUM(AZ8:AZ13)</f>
        <v>0</v>
      </c>
      <c r="BA14" s="51">
        <f>SUM(BA8:BA13)</f>
        <v>13.575747757994614</v>
      </c>
      <c r="BB14" s="50"/>
      <c r="BC14" s="22">
        <f t="shared" si="10"/>
        <v>0.1029487730565298</v>
      </c>
      <c r="BD14" s="22" t="str">
        <f t="shared" si="10"/>
        <v>--</v>
      </c>
      <c r="BE14" s="22" t="str">
        <f t="shared" si="10"/>
        <v>--</v>
      </c>
      <c r="BF14" s="23">
        <f t="shared" si="10"/>
        <v>0.1029487730565298</v>
      </c>
    </row>
    <row r="15" spans="1:68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  <c r="S15" s="18"/>
      <c r="T15" s="54"/>
      <c r="U15" s="54"/>
      <c r="V15" s="54"/>
      <c r="W15" s="54"/>
      <c r="X15" s="50"/>
      <c r="Y15" s="51"/>
      <c r="Z15" s="51"/>
      <c r="AA15" s="51"/>
      <c r="AB15" s="51"/>
      <c r="AC15" s="50"/>
      <c r="AD15" s="49"/>
      <c r="AE15" s="49"/>
      <c r="AF15" s="49"/>
      <c r="AG15" s="52"/>
      <c r="AR15" s="18"/>
      <c r="AS15" s="54"/>
      <c r="AT15" s="54"/>
      <c r="AU15" s="54"/>
      <c r="AV15" s="54"/>
      <c r="AW15" s="50"/>
      <c r="AX15" s="51"/>
      <c r="AY15" s="51"/>
      <c r="AZ15" s="51"/>
      <c r="BA15" s="51"/>
      <c r="BB15" s="50"/>
      <c r="BC15" s="49"/>
      <c r="BD15" s="49"/>
      <c r="BE15" s="49"/>
      <c r="BF15" s="52"/>
    </row>
    <row r="16" spans="1:68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  <c r="S16" s="16" t="s">
        <v>28</v>
      </c>
      <c r="T16" s="54"/>
      <c r="U16" s="54"/>
      <c r="V16" s="54"/>
      <c r="W16" s="54"/>
      <c r="X16" s="50"/>
      <c r="Y16" s="51"/>
      <c r="Z16" s="51"/>
      <c r="AA16" s="51"/>
      <c r="AB16" s="51"/>
      <c r="AC16" s="50"/>
      <c r="AD16" s="49"/>
      <c r="AE16" s="49"/>
      <c r="AF16" s="49"/>
      <c r="AG16" s="52"/>
      <c r="AR16" s="16" t="s">
        <v>28</v>
      </c>
      <c r="AS16" s="54"/>
      <c r="AT16" s="54"/>
      <c r="AU16" s="54"/>
      <c r="AV16" s="54"/>
      <c r="AW16" s="50"/>
      <c r="AX16" s="51"/>
      <c r="AY16" s="51"/>
      <c r="AZ16" s="51"/>
      <c r="BA16" s="51"/>
      <c r="BB16" s="50"/>
      <c r="BC16" s="49"/>
      <c r="BD16" s="49"/>
      <c r="BE16" s="49"/>
      <c r="BF16" s="52"/>
    </row>
    <row r="17" spans="1:66" x14ac:dyDescent="0.25">
      <c r="A17" s="27" t="s">
        <v>29</v>
      </c>
      <c r="B17" s="64">
        <f t="shared" ref="B17:D18" si="11">SUM(T17,AS17)</f>
        <v>139.01843104057917</v>
      </c>
      <c r="C17" s="64">
        <f t="shared" si="11"/>
        <v>0</v>
      </c>
      <c r="D17" s="64">
        <f t="shared" si="11"/>
        <v>0</v>
      </c>
      <c r="E17" s="54">
        <f>SUM(B17:D17)</f>
        <v>139.01843104057917</v>
      </c>
      <c r="F17" s="50"/>
      <c r="G17" s="51">
        <f t="shared" ref="G17:I18" si="12">SUM(Y17,AX17)</f>
        <v>18.011388673720134</v>
      </c>
      <c r="H17" s="51">
        <f t="shared" si="12"/>
        <v>0</v>
      </c>
      <c r="I17" s="51">
        <f t="shared" si="12"/>
        <v>0</v>
      </c>
      <c r="J17" s="51">
        <f>SUM(G17:I17)</f>
        <v>18.011388673720134</v>
      </c>
      <c r="K17" s="50"/>
      <c r="L17" s="22">
        <f t="shared" ref="L17:O19" si="13">IF(B17&lt;&gt;0,G17/B17,"--")</f>
        <v>0.12956115630784704</v>
      </c>
      <c r="M17" s="22" t="str">
        <f t="shared" si="13"/>
        <v>--</v>
      </c>
      <c r="N17" s="22" t="str">
        <f t="shared" si="13"/>
        <v>--</v>
      </c>
      <c r="O17" s="23">
        <f t="shared" si="13"/>
        <v>0.12956115630784704</v>
      </c>
      <c r="S17" s="27" t="s">
        <v>29</v>
      </c>
      <c r="T17" s="54">
        <f>T14</f>
        <v>7.1494698579132177</v>
      </c>
      <c r="U17" s="54">
        <f>U14</f>
        <v>0</v>
      </c>
      <c r="V17" s="54">
        <f>V14</f>
        <v>0</v>
      </c>
      <c r="W17" s="54">
        <f>SUM(T17:V17)</f>
        <v>7.1494698579132177</v>
      </c>
      <c r="X17" s="50"/>
      <c r="Y17" s="51">
        <v>0.9262935817793353</v>
      </c>
      <c r="Z17" s="51">
        <v>0</v>
      </c>
      <c r="AA17" s="51">
        <v>0</v>
      </c>
      <c r="AB17" s="51">
        <f>SUM(Y17:AA17)</f>
        <v>0.9262935817793353</v>
      </c>
      <c r="AC17" s="50"/>
      <c r="AD17" s="22">
        <f t="shared" ref="AD17:AG19" si="14">IF(T17&lt;&gt;0,Y17/T17,"--")</f>
        <v>0.12956115630784704</v>
      </c>
      <c r="AE17" s="22" t="str">
        <f t="shared" si="14"/>
        <v>--</v>
      </c>
      <c r="AF17" s="22" t="str">
        <f t="shared" si="14"/>
        <v>--</v>
      </c>
      <c r="AG17" s="23">
        <f t="shared" si="14"/>
        <v>0.12956115630784704</v>
      </c>
      <c r="AI17">
        <v>38</v>
      </c>
      <c r="AM17">
        <f>$AM$8</f>
        <v>7</v>
      </c>
      <c r="AN17">
        <f>$AN$8</f>
        <v>29</v>
      </c>
      <c r="AO17">
        <f>$AO$8</f>
        <v>51</v>
      </c>
      <c r="AR17" s="27" t="s">
        <v>29</v>
      </c>
      <c r="AS17" s="54">
        <f>AS14</f>
        <v>131.86896118266594</v>
      </c>
      <c r="AT17" s="54">
        <f>AT14</f>
        <v>0</v>
      </c>
      <c r="AU17" s="54">
        <f>AU14</f>
        <v>0</v>
      </c>
      <c r="AV17" s="54">
        <f>SUM(AS17:AU17)</f>
        <v>131.86896118266594</v>
      </c>
      <c r="AW17" s="50"/>
      <c r="AX17" s="51">
        <v>17.085095091940797</v>
      </c>
      <c r="AY17" s="51">
        <v>0</v>
      </c>
      <c r="AZ17" s="51">
        <v>0</v>
      </c>
      <c r="BA17" s="51">
        <f>SUM(AX17:AZ17)</f>
        <v>17.085095091940797</v>
      </c>
      <c r="BB17" s="50"/>
      <c r="BC17" s="22">
        <f t="shared" ref="BC17:BF19" si="15">IF(AS17&lt;&gt;0,AX17/AS17,"--")</f>
        <v>0.12956115630784704</v>
      </c>
      <c r="BD17" s="22" t="str">
        <f t="shared" si="15"/>
        <v>--</v>
      </c>
      <c r="BE17" s="22" t="str">
        <f t="shared" si="15"/>
        <v>--</v>
      </c>
      <c r="BF17" s="23">
        <f t="shared" si="15"/>
        <v>0.12956115630784704</v>
      </c>
      <c r="BH17">
        <v>38</v>
      </c>
      <c r="BL17">
        <f>$BL$8</f>
        <v>10</v>
      </c>
      <c r="BM17">
        <f>$BM$8</f>
        <v>32</v>
      </c>
      <c r="BN17">
        <f>$BN$8</f>
        <v>54</v>
      </c>
    </row>
    <row r="18" spans="1:66" x14ac:dyDescent="0.25">
      <c r="A18" s="27" t="s">
        <v>30</v>
      </c>
      <c r="B18" s="64">
        <f t="shared" si="11"/>
        <v>0</v>
      </c>
      <c r="C18" s="64">
        <f t="shared" si="11"/>
        <v>0</v>
      </c>
      <c r="D18" s="64">
        <f t="shared" si="11"/>
        <v>0</v>
      </c>
      <c r="E18" s="54">
        <f>SUM(B18:D18)</f>
        <v>0</v>
      </c>
      <c r="F18" s="50"/>
      <c r="G18" s="51">
        <f t="shared" si="12"/>
        <v>0</v>
      </c>
      <c r="H18" s="51">
        <f t="shared" si="12"/>
        <v>0</v>
      </c>
      <c r="I18" s="51">
        <f t="shared" si="12"/>
        <v>0</v>
      </c>
      <c r="J18" s="51">
        <f>SUM(G18:I18)</f>
        <v>0</v>
      </c>
      <c r="K18" s="50"/>
      <c r="L18" s="22" t="str">
        <f t="shared" si="13"/>
        <v>--</v>
      </c>
      <c r="M18" s="22" t="str">
        <f t="shared" si="13"/>
        <v>--</v>
      </c>
      <c r="N18" s="22" t="str">
        <f t="shared" si="13"/>
        <v>--</v>
      </c>
      <c r="O18" s="23" t="str">
        <f t="shared" si="13"/>
        <v>--</v>
      </c>
      <c r="S18" s="27" t="s">
        <v>30</v>
      </c>
      <c r="T18" s="64">
        <v>0</v>
      </c>
      <c r="U18" s="64">
        <v>0</v>
      </c>
      <c r="V18" s="64">
        <v>0</v>
      </c>
      <c r="W18" s="54">
        <f>SUM(T18:V18)</f>
        <v>0</v>
      </c>
      <c r="X18" s="50"/>
      <c r="Y18" s="51">
        <v>0</v>
      </c>
      <c r="Z18" s="51">
        <v>0</v>
      </c>
      <c r="AA18" s="51">
        <v>0</v>
      </c>
      <c r="AB18" s="51">
        <f>SUM(Y18:AA18)</f>
        <v>0</v>
      </c>
      <c r="AC18" s="50"/>
      <c r="AD18" s="22" t="str">
        <f t="shared" si="14"/>
        <v>--</v>
      </c>
      <c r="AE18" s="22" t="str">
        <f t="shared" si="14"/>
        <v>--</v>
      </c>
      <c r="AF18" s="22" t="str">
        <f t="shared" si="14"/>
        <v>--</v>
      </c>
      <c r="AG18" s="23" t="str">
        <f t="shared" si="14"/>
        <v>--</v>
      </c>
      <c r="AI18">
        <v>39</v>
      </c>
      <c r="AM18">
        <f>$AM$8</f>
        <v>7</v>
      </c>
      <c r="AN18">
        <f>$AN$8</f>
        <v>29</v>
      </c>
      <c r="AO18">
        <f>$AO$8</f>
        <v>51</v>
      </c>
      <c r="AR18" s="27" t="s">
        <v>30</v>
      </c>
      <c r="AS18" s="64">
        <v>0</v>
      </c>
      <c r="AT18" s="64">
        <v>0</v>
      </c>
      <c r="AU18" s="64">
        <v>0</v>
      </c>
      <c r="AV18" s="54">
        <f>SUM(AS18:AU18)</f>
        <v>0</v>
      </c>
      <c r="AW18" s="50"/>
      <c r="AX18" s="51">
        <v>0</v>
      </c>
      <c r="AY18" s="51">
        <v>0</v>
      </c>
      <c r="AZ18" s="51">
        <v>0</v>
      </c>
      <c r="BA18" s="51">
        <f>SUM(AX18:AZ18)</f>
        <v>0</v>
      </c>
      <c r="BB18" s="50"/>
      <c r="BC18" s="22" t="str">
        <f t="shared" si="15"/>
        <v>--</v>
      </c>
      <c r="BD18" s="22" t="str">
        <f t="shared" si="15"/>
        <v>--</v>
      </c>
      <c r="BE18" s="22" t="str">
        <f t="shared" si="15"/>
        <v>--</v>
      </c>
      <c r="BF18" s="23" t="str">
        <f t="shared" si="15"/>
        <v>--</v>
      </c>
      <c r="BH18">
        <v>39</v>
      </c>
      <c r="BL18">
        <f>$BL$8</f>
        <v>10</v>
      </c>
      <c r="BM18">
        <f>$BM$8</f>
        <v>32</v>
      </c>
      <c r="BN18">
        <f>$BN$8</f>
        <v>54</v>
      </c>
    </row>
    <row r="19" spans="1:66" x14ac:dyDescent="0.25">
      <c r="A19" s="18" t="s">
        <v>17</v>
      </c>
      <c r="B19" s="54">
        <f>B17</f>
        <v>139.01843104057917</v>
      </c>
      <c r="C19" s="54">
        <f>C17</f>
        <v>0</v>
      </c>
      <c r="D19" s="54">
        <f>D17</f>
        <v>0</v>
      </c>
      <c r="E19" s="54">
        <f>E17</f>
        <v>139.01843104057917</v>
      </c>
      <c r="F19" s="50"/>
      <c r="G19" s="51">
        <f>SUM(G17:G18)</f>
        <v>18.011388673720134</v>
      </c>
      <c r="H19" s="51">
        <f>SUM(H17:H18)</f>
        <v>0</v>
      </c>
      <c r="I19" s="51">
        <f>SUM(I17:I18)</f>
        <v>0</v>
      </c>
      <c r="J19" s="51">
        <f>SUM(J17:J18)</f>
        <v>18.011388673720134</v>
      </c>
      <c r="K19" s="50"/>
      <c r="L19" s="22">
        <f t="shared" si="13"/>
        <v>0.12956115630784704</v>
      </c>
      <c r="M19" s="22" t="str">
        <f t="shared" si="13"/>
        <v>--</v>
      </c>
      <c r="N19" s="22" t="str">
        <f t="shared" si="13"/>
        <v>--</v>
      </c>
      <c r="O19" s="23">
        <f t="shared" si="13"/>
        <v>0.12956115630784704</v>
      </c>
      <c r="S19" s="18" t="s">
        <v>17</v>
      </c>
      <c r="T19" s="54">
        <f>T17</f>
        <v>7.1494698579132177</v>
      </c>
      <c r="U19" s="54">
        <f>U17</f>
        <v>0</v>
      </c>
      <c r="V19" s="54">
        <f>V17</f>
        <v>0</v>
      </c>
      <c r="W19" s="54">
        <f>W17</f>
        <v>7.1494698579132177</v>
      </c>
      <c r="X19" s="50"/>
      <c r="Y19" s="51">
        <f>SUM(Y17:Y18)</f>
        <v>0.9262935817793353</v>
      </c>
      <c r="Z19" s="51">
        <f>SUM(Z17:Z18)</f>
        <v>0</v>
      </c>
      <c r="AA19" s="51">
        <f>SUM(AA17:AA18)</f>
        <v>0</v>
      </c>
      <c r="AB19" s="51">
        <f>SUM(AB17:AB18)</f>
        <v>0.9262935817793353</v>
      </c>
      <c r="AC19" s="50"/>
      <c r="AD19" s="22">
        <f t="shared" si="14"/>
        <v>0.12956115630784704</v>
      </c>
      <c r="AE19" s="22" t="str">
        <f t="shared" si="14"/>
        <v>--</v>
      </c>
      <c r="AF19" s="22" t="str">
        <f t="shared" si="14"/>
        <v>--</v>
      </c>
      <c r="AG19" s="23">
        <f t="shared" si="14"/>
        <v>0.12956115630784704</v>
      </c>
      <c r="AR19" s="18" t="s">
        <v>17</v>
      </c>
      <c r="AS19" s="54">
        <f>AS17</f>
        <v>131.86896118266594</v>
      </c>
      <c r="AT19" s="54">
        <f>AT17</f>
        <v>0</v>
      </c>
      <c r="AU19" s="54">
        <f>AU17</f>
        <v>0</v>
      </c>
      <c r="AV19" s="54">
        <f>AV17</f>
        <v>131.86896118266594</v>
      </c>
      <c r="AW19" s="50"/>
      <c r="AX19" s="51">
        <f>SUM(AX17:AX18)</f>
        <v>17.085095091940797</v>
      </c>
      <c r="AY19" s="51">
        <f>SUM(AY17:AY18)</f>
        <v>0</v>
      </c>
      <c r="AZ19" s="51">
        <f>SUM(AZ17:AZ18)</f>
        <v>0</v>
      </c>
      <c r="BA19" s="51">
        <f>SUM(BA17:BA18)</f>
        <v>17.085095091940797</v>
      </c>
      <c r="BB19" s="50"/>
      <c r="BC19" s="22">
        <f t="shared" si="15"/>
        <v>0.12956115630784704</v>
      </c>
      <c r="BD19" s="22" t="str">
        <f t="shared" si="15"/>
        <v>--</v>
      </c>
      <c r="BE19" s="22" t="str">
        <f t="shared" si="15"/>
        <v>--</v>
      </c>
      <c r="BF19" s="23">
        <f t="shared" si="15"/>
        <v>0.12956115630784704</v>
      </c>
    </row>
    <row r="20" spans="1:66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  <c r="S20" s="18"/>
      <c r="T20" s="54"/>
      <c r="U20" s="54"/>
      <c r="V20" s="54"/>
      <c r="W20" s="54"/>
      <c r="X20" s="50"/>
      <c r="Y20" s="51"/>
      <c r="Z20" s="51"/>
      <c r="AA20" s="51"/>
      <c r="AB20" s="51"/>
      <c r="AC20" s="50"/>
      <c r="AD20" s="49"/>
      <c r="AE20" s="49"/>
      <c r="AF20" s="49"/>
      <c r="AG20" s="52"/>
      <c r="AR20" s="18"/>
      <c r="AS20" s="54"/>
      <c r="AT20" s="54"/>
      <c r="AU20" s="54"/>
      <c r="AV20" s="54"/>
      <c r="AW20" s="50"/>
      <c r="AX20" s="51"/>
      <c r="AY20" s="51"/>
      <c r="AZ20" s="51"/>
      <c r="BA20" s="51"/>
      <c r="BB20" s="50"/>
      <c r="BC20" s="49"/>
      <c r="BD20" s="49"/>
      <c r="BE20" s="49"/>
      <c r="BF20" s="52"/>
    </row>
    <row r="21" spans="1:66" x14ac:dyDescent="0.25">
      <c r="A21" s="18" t="s">
        <v>31</v>
      </c>
      <c r="B21" s="54">
        <f>B19</f>
        <v>139.01843104057917</v>
      </c>
      <c r="C21" s="54">
        <f>C19</f>
        <v>0</v>
      </c>
      <c r="D21" s="54">
        <f>D19</f>
        <v>0</v>
      </c>
      <c r="E21" s="54">
        <f>E19</f>
        <v>139.01843104057917</v>
      </c>
      <c r="F21" s="50"/>
      <c r="G21" s="51">
        <f>SUM(G14,G19)</f>
        <v>32.631626630241968</v>
      </c>
      <c r="H21" s="51">
        <f>SUM(H14,H19)</f>
        <v>0</v>
      </c>
      <c r="I21" s="51">
        <f>SUM(I14,I19)</f>
        <v>0</v>
      </c>
      <c r="J21" s="51">
        <f>SUM(J14,J19)</f>
        <v>32.631626630241968</v>
      </c>
      <c r="K21" s="50"/>
      <c r="L21" s="22">
        <f>IF(B21&lt;&gt;0,G21/B21,"--")</f>
        <v>0.23472877938549649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0.23472877938549649</v>
      </c>
      <c r="S21" s="18" t="s">
        <v>31</v>
      </c>
      <c r="T21" s="54">
        <f>T19</f>
        <v>7.1494698579132177</v>
      </c>
      <c r="U21" s="54">
        <f>U19</f>
        <v>0</v>
      </c>
      <c r="V21" s="54">
        <f>V19</f>
        <v>0</v>
      </c>
      <c r="W21" s="54">
        <f>W19</f>
        <v>7.1494698579132177</v>
      </c>
      <c r="X21" s="50"/>
      <c r="Y21" s="51">
        <f>SUM(Y14,Y19)</f>
        <v>1.9707837803065553</v>
      </c>
      <c r="Z21" s="51">
        <f>SUM(Z14,Z19)</f>
        <v>0</v>
      </c>
      <c r="AA21" s="51">
        <f>SUM(AA14,AA19)</f>
        <v>0</v>
      </c>
      <c r="AB21" s="51">
        <f>SUM(AB14,AB19)</f>
        <v>1.9707837803065553</v>
      </c>
      <c r="AC21" s="50"/>
      <c r="AD21" s="22">
        <f>IF(T21&lt;&gt;0,Y21/T21,"--")</f>
        <v>0.27565453375892496</v>
      </c>
      <c r="AE21" s="22" t="str">
        <f>IF(U21&lt;&gt;0,Z21/U21,"--")</f>
        <v>--</v>
      </c>
      <c r="AF21" s="22" t="str">
        <f>IF(V21&lt;&gt;0,AA21/V21,"--")</f>
        <v>--</v>
      </c>
      <c r="AG21" s="23">
        <f>IF(W21&lt;&gt;0,AB21/W21,"--")</f>
        <v>0.27565453375892496</v>
      </c>
      <c r="AR21" s="18" t="s">
        <v>31</v>
      </c>
      <c r="AS21" s="54">
        <f>AS19</f>
        <v>131.86896118266594</v>
      </c>
      <c r="AT21" s="54">
        <f>AT19</f>
        <v>0</v>
      </c>
      <c r="AU21" s="54">
        <f>AU19</f>
        <v>0</v>
      </c>
      <c r="AV21" s="54">
        <f>AV19</f>
        <v>131.86896118266594</v>
      </c>
      <c r="AW21" s="50"/>
      <c r="AX21" s="51">
        <f>SUM(AX14,AX19)</f>
        <v>30.660842849935413</v>
      </c>
      <c r="AY21" s="51">
        <f>SUM(AY14,AY19)</f>
        <v>0</v>
      </c>
      <c r="AZ21" s="51">
        <f>SUM(AZ14,AZ19)</f>
        <v>0</v>
      </c>
      <c r="BA21" s="51">
        <f>SUM(BA14,BA19)</f>
        <v>30.660842849935413</v>
      </c>
      <c r="BB21" s="50"/>
      <c r="BC21" s="22">
        <f>IF(AS21&lt;&gt;0,AX21/AS21,"--")</f>
        <v>0.23250992936437687</v>
      </c>
      <c r="BD21" s="22" t="str">
        <f>IF(AT21&lt;&gt;0,AY21/AT21,"--")</f>
        <v>--</v>
      </c>
      <c r="BE21" s="22" t="str">
        <f>IF(AU21&lt;&gt;0,AZ21/AU21,"--")</f>
        <v>--</v>
      </c>
      <c r="BF21" s="23">
        <f>IF(AV21&lt;&gt;0,BA21/AV21,"--")</f>
        <v>0.23250992936437687</v>
      </c>
    </row>
    <row r="22" spans="1:66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  <c r="S22" s="13"/>
      <c r="T22" s="54"/>
      <c r="U22" s="54"/>
      <c r="V22" s="54"/>
      <c r="W22" s="54"/>
      <c r="X22" s="50"/>
      <c r="Y22" s="51"/>
      <c r="Z22" s="51"/>
      <c r="AA22" s="51"/>
      <c r="AB22" s="51"/>
      <c r="AC22" s="50"/>
      <c r="AD22" s="49"/>
      <c r="AE22" s="49"/>
      <c r="AF22" s="49"/>
      <c r="AG22" s="52"/>
      <c r="AR22" s="13"/>
      <c r="AS22" s="54"/>
      <c r="AT22" s="54"/>
      <c r="AU22" s="54"/>
      <c r="AV22" s="54"/>
      <c r="AW22" s="50"/>
      <c r="AX22" s="51"/>
      <c r="AY22" s="51"/>
      <c r="AZ22" s="51"/>
      <c r="BA22" s="51"/>
      <c r="BB22" s="50"/>
      <c r="BC22" s="49"/>
      <c r="BD22" s="49"/>
      <c r="BE22" s="49"/>
      <c r="BF22" s="52"/>
    </row>
    <row r="23" spans="1:66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  <c r="S23" s="78" t="s">
        <v>32</v>
      </c>
      <c r="T23" s="54"/>
      <c r="U23" s="54"/>
      <c r="V23" s="54"/>
      <c r="W23" s="54"/>
      <c r="X23" s="50"/>
      <c r="Y23" s="51"/>
      <c r="Z23" s="51"/>
      <c r="AA23" s="51"/>
      <c r="AB23" s="51"/>
      <c r="AC23" s="50"/>
      <c r="AD23" s="49"/>
      <c r="AE23" s="49"/>
      <c r="AF23" s="49"/>
      <c r="AG23" s="52"/>
      <c r="AR23" s="78" t="s">
        <v>32</v>
      </c>
      <c r="AS23" s="54"/>
      <c r="AT23" s="54"/>
      <c r="AU23" s="54"/>
      <c r="AV23" s="54"/>
      <c r="AW23" s="50"/>
      <c r="AX23" s="51"/>
      <c r="AY23" s="51"/>
      <c r="AZ23" s="51"/>
      <c r="BA23" s="51"/>
      <c r="BB23" s="50"/>
      <c r="BC23" s="49"/>
      <c r="BD23" s="49"/>
      <c r="BE23" s="49"/>
      <c r="BF23" s="52"/>
    </row>
    <row r="24" spans="1:66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  <c r="S24" s="16" t="s">
        <v>94</v>
      </c>
      <c r="T24" s="64"/>
      <c r="U24" s="64"/>
      <c r="V24" s="64"/>
      <c r="W24" s="64"/>
      <c r="X24" s="50"/>
      <c r="Y24" s="51"/>
      <c r="Z24" s="51"/>
      <c r="AA24" s="51"/>
      <c r="AB24" s="51"/>
      <c r="AC24" s="50"/>
      <c r="AD24" s="50"/>
      <c r="AE24" s="50"/>
      <c r="AF24" s="50"/>
      <c r="AG24" s="53"/>
      <c r="AR24" s="16" t="s">
        <v>94</v>
      </c>
      <c r="AS24" s="64"/>
      <c r="AT24" s="64"/>
      <c r="AU24" s="64"/>
      <c r="AV24" s="64"/>
      <c r="AW24" s="50"/>
      <c r="AX24" s="51"/>
      <c r="AY24" s="51"/>
      <c r="AZ24" s="51"/>
      <c r="BA24" s="51"/>
      <c r="BB24" s="50"/>
      <c r="BC24" s="50"/>
      <c r="BD24" s="50"/>
      <c r="BE24" s="50"/>
      <c r="BF24" s="53"/>
    </row>
    <row r="25" spans="1:66" x14ac:dyDescent="0.25">
      <c r="A25" s="18" t="s">
        <v>13</v>
      </c>
      <c r="B25" s="64">
        <f t="shared" ref="B25:D27" si="16">SUM(T25,AS25)</f>
        <v>2.7325535302535298</v>
      </c>
      <c r="C25" s="64">
        <f t="shared" si="16"/>
        <v>172.84501999645289</v>
      </c>
      <c r="D25" s="64">
        <f t="shared" si="16"/>
        <v>0</v>
      </c>
      <c r="E25" s="54">
        <f>SUM(B25:D25)</f>
        <v>175.57757352670643</v>
      </c>
      <c r="F25" s="50"/>
      <c r="G25" s="51">
        <f t="shared" ref="G25:I27" si="17">SUM(Y25,AX25)</f>
        <v>0.20078237798117937</v>
      </c>
      <c r="H25" s="51">
        <f t="shared" si="17"/>
        <v>20.428408962466232</v>
      </c>
      <c r="I25" s="51">
        <f t="shared" si="17"/>
        <v>0</v>
      </c>
      <c r="J25" s="51">
        <f>SUM(G25:I25)</f>
        <v>20.629191340447413</v>
      </c>
      <c r="K25" s="50"/>
      <c r="L25" s="22">
        <f t="shared" ref="L25:O28" si="18">IF(B25&lt;&gt;0,G25/B25,"--")</f>
        <v>7.3477930352768062E-2</v>
      </c>
      <c r="M25" s="22">
        <f t="shared" si="18"/>
        <v>0.11818916716770586</v>
      </c>
      <c r="N25" s="22" t="str">
        <f t="shared" si="18"/>
        <v>--</v>
      </c>
      <c r="O25" s="23">
        <f t="shared" si="18"/>
        <v>0.11749331606584475</v>
      </c>
      <c r="S25" s="18" t="s">
        <v>13</v>
      </c>
      <c r="T25" s="64">
        <v>2.7325535302535298</v>
      </c>
      <c r="U25" s="64">
        <v>172.84501999645289</v>
      </c>
      <c r="V25" s="64">
        <v>0</v>
      </c>
      <c r="W25" s="54">
        <f>SUM(T25:V25)</f>
        <v>175.57757352670643</v>
      </c>
      <c r="X25" s="50"/>
      <c r="Y25" s="51">
        <v>0.20078237798117937</v>
      </c>
      <c r="Z25" s="51">
        <v>20.428408962466232</v>
      </c>
      <c r="AA25" s="51">
        <v>0</v>
      </c>
      <c r="AB25" s="51">
        <f>SUM(Y25:AA25)</f>
        <v>20.629191340447413</v>
      </c>
      <c r="AC25" s="50"/>
      <c r="AD25" s="22">
        <f t="shared" ref="AD25:AG28" si="19">IF(T25&lt;&gt;0,Y25/T25,"--")</f>
        <v>7.3477930352768062E-2</v>
      </c>
      <c r="AE25" s="22">
        <f t="shared" si="19"/>
        <v>0.11818916716770586</v>
      </c>
      <c r="AF25" s="22" t="str">
        <f t="shared" si="19"/>
        <v>--</v>
      </c>
      <c r="AG25" s="23">
        <f t="shared" si="19"/>
        <v>0.11749331606584475</v>
      </c>
      <c r="AI25">
        <v>1</v>
      </c>
      <c r="AM25">
        <f>$AM$8</f>
        <v>7</v>
      </c>
      <c r="AN25">
        <f>$AN$8</f>
        <v>29</v>
      </c>
      <c r="AO25">
        <f>$AO$8</f>
        <v>51</v>
      </c>
      <c r="AR25" s="18" t="s">
        <v>13</v>
      </c>
      <c r="AS25" s="64">
        <v>0</v>
      </c>
      <c r="AT25" s="64">
        <v>0</v>
      </c>
      <c r="AU25" s="64">
        <v>0</v>
      </c>
      <c r="AV25" s="54">
        <f>SUM(AS25:AU25)</f>
        <v>0</v>
      </c>
      <c r="AW25" s="50"/>
      <c r="AX25" s="51">
        <v>0</v>
      </c>
      <c r="AY25" s="51">
        <v>0</v>
      </c>
      <c r="AZ25" s="51">
        <v>0</v>
      </c>
      <c r="BA25" s="51">
        <f>SUM(AX25:AZ25)</f>
        <v>0</v>
      </c>
      <c r="BB25" s="50"/>
      <c r="BC25" s="22" t="str">
        <f t="shared" ref="BC25:BF28" si="20">IF(AS25&lt;&gt;0,AX25/AS25,"--")</f>
        <v>--</v>
      </c>
      <c r="BD25" s="22" t="str">
        <f t="shared" si="20"/>
        <v>--</v>
      </c>
      <c r="BE25" s="22" t="str">
        <f t="shared" si="20"/>
        <v>--</v>
      </c>
      <c r="BF25" s="23" t="str">
        <f t="shared" si="20"/>
        <v>--</v>
      </c>
      <c r="BH25">
        <v>1</v>
      </c>
      <c r="BL25">
        <f>$BL$8</f>
        <v>10</v>
      </c>
      <c r="BM25">
        <f>$BM$8</f>
        <v>32</v>
      </c>
      <c r="BN25">
        <f>$BN$8</f>
        <v>54</v>
      </c>
    </row>
    <row r="26" spans="1:66" x14ac:dyDescent="0.25">
      <c r="A26" s="27" t="s">
        <v>95</v>
      </c>
      <c r="B26" s="64">
        <f t="shared" si="16"/>
        <v>2.7325535302535298</v>
      </c>
      <c r="C26" s="64">
        <f t="shared" si="16"/>
        <v>172.84501999645289</v>
      </c>
      <c r="D26" s="64">
        <f t="shared" si="16"/>
        <v>0</v>
      </c>
      <c r="E26" s="54">
        <f>SUM(B26:D26)</f>
        <v>175.57757352670643</v>
      </c>
      <c r="F26" s="50"/>
      <c r="G26" s="51">
        <f t="shared" si="17"/>
        <v>0.29597878557621143</v>
      </c>
      <c r="H26" s="51">
        <f t="shared" si="17"/>
        <v>66.537579268089871</v>
      </c>
      <c r="I26" s="51">
        <f t="shared" si="17"/>
        <v>0</v>
      </c>
      <c r="J26" s="51">
        <f>SUM(G26:I26)</f>
        <v>66.833558053666081</v>
      </c>
      <c r="K26" s="50"/>
      <c r="L26" s="22">
        <f t="shared" si="18"/>
        <v>0.1083158233861754</v>
      </c>
      <c r="M26" s="22">
        <f t="shared" si="18"/>
        <v>0.38495514229715933</v>
      </c>
      <c r="N26" s="22" t="str">
        <f t="shared" si="18"/>
        <v>--</v>
      </c>
      <c r="O26" s="23">
        <f t="shared" si="18"/>
        <v>0.38064974194156004</v>
      </c>
      <c r="S26" s="27" t="s">
        <v>95</v>
      </c>
      <c r="T26" s="64">
        <v>2.7325535302535298</v>
      </c>
      <c r="U26" s="64">
        <v>172.84501999645289</v>
      </c>
      <c r="V26" s="64">
        <v>0</v>
      </c>
      <c r="W26" s="54">
        <f>SUM(T26:V26)</f>
        <v>175.57757352670643</v>
      </c>
      <c r="X26" s="50"/>
      <c r="Y26" s="51">
        <v>0.29597878557621143</v>
      </c>
      <c r="Z26" s="51">
        <v>66.537579268089871</v>
      </c>
      <c r="AA26" s="51">
        <v>0</v>
      </c>
      <c r="AB26" s="51">
        <f>SUM(Y26:AA26)</f>
        <v>66.833558053666081</v>
      </c>
      <c r="AC26" s="50"/>
      <c r="AD26" s="22">
        <f t="shared" si="19"/>
        <v>0.1083158233861754</v>
      </c>
      <c r="AE26" s="22">
        <f t="shared" si="19"/>
        <v>0.38495514229715933</v>
      </c>
      <c r="AF26" s="22" t="str">
        <f t="shared" si="19"/>
        <v>--</v>
      </c>
      <c r="AG26" s="23">
        <f t="shared" si="19"/>
        <v>0.38064974194156004</v>
      </c>
      <c r="AI26">
        <v>2</v>
      </c>
      <c r="AM26">
        <f>$AM$8</f>
        <v>7</v>
      </c>
      <c r="AN26">
        <f>$AN$8</f>
        <v>29</v>
      </c>
      <c r="AO26">
        <f>$AO$8</f>
        <v>51</v>
      </c>
      <c r="AR26" s="27" t="s">
        <v>95</v>
      </c>
      <c r="AS26" s="64">
        <v>0</v>
      </c>
      <c r="AT26" s="64">
        <v>0</v>
      </c>
      <c r="AU26" s="64">
        <v>0</v>
      </c>
      <c r="AV26" s="54">
        <f>SUM(AS26:AU26)</f>
        <v>0</v>
      </c>
      <c r="AW26" s="50"/>
      <c r="AX26" s="51">
        <v>0</v>
      </c>
      <c r="AY26" s="51">
        <v>0</v>
      </c>
      <c r="AZ26" s="51">
        <v>0</v>
      </c>
      <c r="BA26" s="51">
        <f>SUM(AX26:AZ26)</f>
        <v>0</v>
      </c>
      <c r="BB26" s="50"/>
      <c r="BC26" s="22" t="str">
        <f t="shared" si="20"/>
        <v>--</v>
      </c>
      <c r="BD26" s="22" t="str">
        <f t="shared" si="20"/>
        <v>--</v>
      </c>
      <c r="BE26" s="22" t="str">
        <f t="shared" si="20"/>
        <v>--</v>
      </c>
      <c r="BF26" s="23" t="str">
        <f t="shared" si="20"/>
        <v>--</v>
      </c>
      <c r="BH26">
        <v>2</v>
      </c>
      <c r="BL26">
        <f>$BL$8</f>
        <v>10</v>
      </c>
      <c r="BM26">
        <f>$BM$8</f>
        <v>32</v>
      </c>
      <c r="BN26">
        <f>$BN$8</f>
        <v>54</v>
      </c>
    </row>
    <row r="27" spans="1:66" x14ac:dyDescent="0.25">
      <c r="A27" s="18" t="s">
        <v>14</v>
      </c>
      <c r="B27" s="64">
        <f t="shared" si="16"/>
        <v>0</v>
      </c>
      <c r="C27" s="64">
        <f t="shared" si="16"/>
        <v>0</v>
      </c>
      <c r="D27" s="64">
        <f t="shared" si="16"/>
        <v>0</v>
      </c>
      <c r="E27" s="54">
        <f>SUM(B27:D27)</f>
        <v>0</v>
      </c>
      <c r="F27" s="50"/>
      <c r="G27" s="51">
        <f t="shared" si="17"/>
        <v>0</v>
      </c>
      <c r="H27" s="51">
        <f t="shared" si="17"/>
        <v>0</v>
      </c>
      <c r="I27" s="51">
        <f t="shared" si="17"/>
        <v>0</v>
      </c>
      <c r="J27" s="51">
        <f>SUM(G27:I27)</f>
        <v>0</v>
      </c>
      <c r="K27" s="50"/>
      <c r="L27" s="22" t="str">
        <f t="shared" si="18"/>
        <v>--</v>
      </c>
      <c r="M27" s="22" t="str">
        <f t="shared" si="18"/>
        <v>--</v>
      </c>
      <c r="N27" s="22" t="str">
        <f t="shared" si="18"/>
        <v>--</v>
      </c>
      <c r="O27" s="23" t="str">
        <f t="shared" si="18"/>
        <v>--</v>
      </c>
      <c r="S27" s="18" t="s">
        <v>14</v>
      </c>
      <c r="T27" s="64">
        <v>0</v>
      </c>
      <c r="U27" s="64">
        <v>0</v>
      </c>
      <c r="V27" s="64">
        <v>0</v>
      </c>
      <c r="W27" s="54">
        <f>SUM(T27:V27)</f>
        <v>0</v>
      </c>
      <c r="X27" s="50"/>
      <c r="Y27" s="51">
        <v>0</v>
      </c>
      <c r="Z27" s="51">
        <v>0</v>
      </c>
      <c r="AA27" s="51">
        <v>0</v>
      </c>
      <c r="AB27" s="51">
        <f>SUM(Y27:AA27)</f>
        <v>0</v>
      </c>
      <c r="AC27" s="50"/>
      <c r="AD27" s="22" t="str">
        <f t="shared" si="19"/>
        <v>--</v>
      </c>
      <c r="AE27" s="22" t="str">
        <f t="shared" si="19"/>
        <v>--</v>
      </c>
      <c r="AF27" s="22" t="str">
        <f t="shared" si="19"/>
        <v>--</v>
      </c>
      <c r="AG27" s="23" t="str">
        <f t="shared" si="19"/>
        <v>--</v>
      </c>
      <c r="AI27">
        <v>5</v>
      </c>
      <c r="AM27">
        <f>$AM$8</f>
        <v>7</v>
      </c>
      <c r="AN27">
        <f>$AN$8</f>
        <v>29</v>
      </c>
      <c r="AO27">
        <f>$AO$8</f>
        <v>51</v>
      </c>
      <c r="AR27" s="18" t="s">
        <v>14</v>
      </c>
      <c r="AS27" s="64">
        <v>0</v>
      </c>
      <c r="AT27" s="64">
        <v>0</v>
      </c>
      <c r="AU27" s="64">
        <v>0</v>
      </c>
      <c r="AV27" s="54">
        <f>SUM(AS27:AU27)</f>
        <v>0</v>
      </c>
      <c r="AW27" s="50"/>
      <c r="AX27" s="51">
        <v>0</v>
      </c>
      <c r="AY27" s="51">
        <v>0</v>
      </c>
      <c r="AZ27" s="51">
        <v>0</v>
      </c>
      <c r="BA27" s="51">
        <f>SUM(AX27:AZ27)</f>
        <v>0</v>
      </c>
      <c r="BB27" s="50"/>
      <c r="BC27" s="22" t="str">
        <f t="shared" si="20"/>
        <v>--</v>
      </c>
      <c r="BD27" s="22" t="str">
        <f t="shared" si="20"/>
        <v>--</v>
      </c>
      <c r="BE27" s="22" t="str">
        <f t="shared" si="20"/>
        <v>--</v>
      </c>
      <c r="BF27" s="23" t="str">
        <f t="shared" si="20"/>
        <v>--</v>
      </c>
      <c r="BH27">
        <v>5</v>
      </c>
      <c r="BL27">
        <f>$BL$8</f>
        <v>10</v>
      </c>
      <c r="BM27">
        <f>$BM$8</f>
        <v>32</v>
      </c>
      <c r="BN27">
        <f>$BN$8</f>
        <v>54</v>
      </c>
    </row>
    <row r="28" spans="1:66" x14ac:dyDescent="0.25">
      <c r="A28" s="18" t="s">
        <v>15</v>
      </c>
      <c r="B28" s="64">
        <f>B25</f>
        <v>2.7325535302535298</v>
      </c>
      <c r="C28" s="64">
        <f>C25</f>
        <v>172.84501999645289</v>
      </c>
      <c r="D28" s="64">
        <f>D25</f>
        <v>0</v>
      </c>
      <c r="E28" s="64">
        <f>E25</f>
        <v>175.57757352670643</v>
      </c>
      <c r="F28" s="50"/>
      <c r="G28" s="51">
        <f>SUM(G25:G27)</f>
        <v>0.49676116355739081</v>
      </c>
      <c r="H28" s="51">
        <f>SUM(H25:H27)</f>
        <v>86.965988230556107</v>
      </c>
      <c r="I28" s="51">
        <f>SUM(I25:I27)</f>
        <v>0</v>
      </c>
      <c r="J28" s="51">
        <f>SUM(J25:J27)</f>
        <v>87.462749394113501</v>
      </c>
      <c r="K28" s="50"/>
      <c r="L28" s="22">
        <f t="shared" si="18"/>
        <v>0.18179375373894346</v>
      </c>
      <c r="M28" s="22">
        <f t="shared" si="18"/>
        <v>0.50314430946486521</v>
      </c>
      <c r="N28" s="22" t="str">
        <f t="shared" si="18"/>
        <v>--</v>
      </c>
      <c r="O28" s="23">
        <f t="shared" si="18"/>
        <v>0.49814305800740477</v>
      </c>
      <c r="S28" s="18" t="s">
        <v>15</v>
      </c>
      <c r="T28" s="64">
        <f>T25</f>
        <v>2.7325535302535298</v>
      </c>
      <c r="U28" s="64">
        <f>U25</f>
        <v>172.84501999645289</v>
      </c>
      <c r="V28" s="64">
        <f>V25</f>
        <v>0</v>
      </c>
      <c r="W28" s="64">
        <f>W25</f>
        <v>175.57757352670643</v>
      </c>
      <c r="X28" s="50"/>
      <c r="Y28" s="51">
        <f>SUM(Y25:Y27)</f>
        <v>0.49676116355739081</v>
      </c>
      <c r="Z28" s="51">
        <f>SUM(Z25:Z27)</f>
        <v>86.965988230556107</v>
      </c>
      <c r="AA28" s="51">
        <f>SUM(AA25:AA27)</f>
        <v>0</v>
      </c>
      <c r="AB28" s="51">
        <f>SUM(AB25:AB27)</f>
        <v>87.462749394113501</v>
      </c>
      <c r="AC28" s="50"/>
      <c r="AD28" s="22">
        <f t="shared" si="19"/>
        <v>0.18179375373894346</v>
      </c>
      <c r="AE28" s="22">
        <f t="shared" si="19"/>
        <v>0.50314430946486521</v>
      </c>
      <c r="AF28" s="22" t="str">
        <f t="shared" si="19"/>
        <v>--</v>
      </c>
      <c r="AG28" s="23">
        <f t="shared" si="19"/>
        <v>0.49814305800740477</v>
      </c>
      <c r="AR28" s="18" t="s">
        <v>15</v>
      </c>
      <c r="AS28" s="64">
        <f>AS25</f>
        <v>0</v>
      </c>
      <c r="AT28" s="64">
        <f>AT25</f>
        <v>0</v>
      </c>
      <c r="AU28" s="64">
        <f>AU25</f>
        <v>0</v>
      </c>
      <c r="AV28" s="64">
        <f>AV25</f>
        <v>0</v>
      </c>
      <c r="AW28" s="50"/>
      <c r="AX28" s="51">
        <f>SUM(AX25:AX27)</f>
        <v>0</v>
      </c>
      <c r="AY28" s="51">
        <f>SUM(AY25:AY27)</f>
        <v>0</v>
      </c>
      <c r="AZ28" s="51">
        <f>SUM(AZ25:AZ27)</f>
        <v>0</v>
      </c>
      <c r="BA28" s="51">
        <f>SUM(BA25:BA27)</f>
        <v>0</v>
      </c>
      <c r="BB28" s="50"/>
      <c r="BC28" s="22" t="str">
        <f t="shared" si="20"/>
        <v>--</v>
      </c>
      <c r="BD28" s="22" t="str">
        <f t="shared" si="20"/>
        <v>--</v>
      </c>
      <c r="BE28" s="22" t="str">
        <f t="shared" si="20"/>
        <v>--</v>
      </c>
      <c r="BF28" s="23" t="str">
        <f t="shared" si="20"/>
        <v>--</v>
      </c>
    </row>
    <row r="29" spans="1:66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  <c r="S29" s="13"/>
      <c r="T29" s="64"/>
      <c r="U29" s="64"/>
      <c r="V29" s="64"/>
      <c r="W29" s="64"/>
      <c r="X29" s="50"/>
      <c r="Y29" s="51"/>
      <c r="Z29" s="51"/>
      <c r="AA29" s="51"/>
      <c r="AB29" s="51"/>
      <c r="AC29" s="50"/>
      <c r="AD29" s="57"/>
      <c r="AE29" s="57"/>
      <c r="AF29" s="57"/>
      <c r="AG29" s="58"/>
      <c r="AR29" s="13"/>
      <c r="AS29" s="64"/>
      <c r="AT29" s="64"/>
      <c r="AU29" s="64"/>
      <c r="AV29" s="64"/>
      <c r="AW29" s="50"/>
      <c r="AX29" s="51"/>
      <c r="AY29" s="51"/>
      <c r="AZ29" s="51"/>
      <c r="BA29" s="51"/>
      <c r="BB29" s="50"/>
      <c r="BC29" s="57"/>
      <c r="BD29" s="57"/>
      <c r="BE29" s="57"/>
      <c r="BF29" s="58"/>
    </row>
    <row r="30" spans="1:66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  <c r="S30" s="16" t="s">
        <v>96</v>
      </c>
      <c r="T30" s="64"/>
      <c r="U30" s="64"/>
      <c r="V30" s="64"/>
      <c r="W30" s="64"/>
      <c r="X30" s="50"/>
      <c r="Y30" s="51"/>
      <c r="Z30" s="51"/>
      <c r="AA30" s="51"/>
      <c r="AB30" s="51"/>
      <c r="AC30" s="50"/>
      <c r="AD30" s="57"/>
      <c r="AE30" s="57"/>
      <c r="AF30" s="57"/>
      <c r="AG30" s="58"/>
      <c r="AR30" s="16" t="s">
        <v>96</v>
      </c>
      <c r="AS30" s="64"/>
      <c r="AT30" s="64"/>
      <c r="AU30" s="64"/>
      <c r="AV30" s="64"/>
      <c r="AW30" s="50"/>
      <c r="AX30" s="51"/>
      <c r="AY30" s="51"/>
      <c r="AZ30" s="51"/>
      <c r="BA30" s="51"/>
      <c r="BB30" s="50"/>
      <c r="BC30" s="57"/>
      <c r="BD30" s="57"/>
      <c r="BE30" s="57"/>
      <c r="BF30" s="58"/>
    </row>
    <row r="31" spans="1:66" x14ac:dyDescent="0.25">
      <c r="A31" s="18" t="s">
        <v>13</v>
      </c>
      <c r="B31" s="64">
        <f t="shared" ref="B31:D33" si="21">SUM(T31,AS31)</f>
        <v>0</v>
      </c>
      <c r="C31" s="64">
        <f t="shared" si="21"/>
        <v>392.53545354544366</v>
      </c>
      <c r="D31" s="64">
        <f t="shared" si="21"/>
        <v>0</v>
      </c>
      <c r="E31" s="54">
        <f>SUM(B31:D31)</f>
        <v>392.53545354544366</v>
      </c>
      <c r="F31" s="50"/>
      <c r="G31" s="51">
        <f t="shared" ref="G31:I33" si="22">SUM(Y31,AX31)</f>
        <v>0</v>
      </c>
      <c r="H31" s="51">
        <f t="shared" si="22"/>
        <v>28.950787720255107</v>
      </c>
      <c r="I31" s="51">
        <f t="shared" si="22"/>
        <v>0</v>
      </c>
      <c r="J31" s="51">
        <f>SUM(G31:I31)</f>
        <v>28.950787720255107</v>
      </c>
      <c r="K31" s="50"/>
      <c r="L31" s="22" t="str">
        <f t="shared" ref="L31:O34" si="23">IF(B31&lt;&gt;0,G31/B31,"--")</f>
        <v>--</v>
      </c>
      <c r="M31" s="22">
        <f t="shared" si="23"/>
        <v>7.3753306761890972E-2</v>
      </c>
      <c r="N31" s="22" t="str">
        <f t="shared" si="23"/>
        <v>--</v>
      </c>
      <c r="O31" s="23">
        <f t="shared" si="23"/>
        <v>7.3753306761890972E-2</v>
      </c>
      <c r="S31" s="18" t="s">
        <v>13</v>
      </c>
      <c r="T31" s="64">
        <v>0</v>
      </c>
      <c r="U31" s="64">
        <v>271.19163564822617</v>
      </c>
      <c r="V31" s="64">
        <v>0</v>
      </c>
      <c r="W31" s="54">
        <f>SUM(T31:V31)</f>
        <v>271.19163564822617</v>
      </c>
      <c r="X31" s="50"/>
      <c r="Y31" s="51">
        <v>0</v>
      </c>
      <c r="Z31" s="51">
        <v>19.903931678716564</v>
      </c>
      <c r="AA31" s="51">
        <v>0</v>
      </c>
      <c r="AB31" s="51">
        <f>SUM(Y31:AA31)</f>
        <v>19.903931678716564</v>
      </c>
      <c r="AC31" s="50"/>
      <c r="AD31" s="22" t="str">
        <f t="shared" ref="AD31:AG34" si="24">IF(T31&lt;&gt;0,Y31/T31,"--")</f>
        <v>--</v>
      </c>
      <c r="AE31" s="22">
        <f t="shared" si="24"/>
        <v>7.3394342090014802E-2</v>
      </c>
      <c r="AF31" s="22" t="str">
        <f t="shared" si="24"/>
        <v>--</v>
      </c>
      <c r="AG31" s="23">
        <f t="shared" si="24"/>
        <v>7.3394342090014802E-2</v>
      </c>
      <c r="AI31">
        <v>0</v>
      </c>
      <c r="AM31">
        <f>$AM$8</f>
        <v>7</v>
      </c>
      <c r="AN31">
        <f>$AN$8</f>
        <v>29</v>
      </c>
      <c r="AO31">
        <f>$AO$8</f>
        <v>51</v>
      </c>
      <c r="AR31" s="18" t="s">
        <v>13</v>
      </c>
      <c r="AS31" s="64">
        <v>0</v>
      </c>
      <c r="AT31" s="64">
        <v>121.34381789721749</v>
      </c>
      <c r="AU31" s="64">
        <v>0</v>
      </c>
      <c r="AV31" s="54">
        <f>SUM(AS31:AU31)</f>
        <v>121.34381789721749</v>
      </c>
      <c r="AW31" s="50"/>
      <c r="AX31" s="51">
        <v>0</v>
      </c>
      <c r="AY31" s="51">
        <v>9.0468560415385433</v>
      </c>
      <c r="AZ31" s="51">
        <v>0</v>
      </c>
      <c r="BA31" s="51">
        <f>SUM(AX31:AZ31)</f>
        <v>9.0468560415385433</v>
      </c>
      <c r="BB31" s="50"/>
      <c r="BC31" s="22" t="str">
        <f t="shared" ref="BC31:BF34" si="25">IF(AS31&lt;&gt;0,AX31/AS31,"--")</f>
        <v>--</v>
      </c>
      <c r="BD31" s="22">
        <f t="shared" si="25"/>
        <v>7.4555557904083344E-2</v>
      </c>
      <c r="BE31" s="22" t="str">
        <f t="shared" si="25"/>
        <v>--</v>
      </c>
      <c r="BF31" s="23">
        <f t="shared" si="25"/>
        <v>7.4555557904083344E-2</v>
      </c>
      <c r="BH31">
        <v>0</v>
      </c>
      <c r="BL31">
        <f>$BL$8</f>
        <v>10</v>
      </c>
      <c r="BM31">
        <f>$BM$8</f>
        <v>32</v>
      </c>
      <c r="BN31">
        <f>$BN$8</f>
        <v>54</v>
      </c>
    </row>
    <row r="32" spans="1:66" x14ac:dyDescent="0.25">
      <c r="A32" s="27" t="s">
        <v>97</v>
      </c>
      <c r="B32" s="64">
        <f t="shared" si="21"/>
        <v>0</v>
      </c>
      <c r="C32" s="64">
        <f t="shared" si="21"/>
        <v>392.53545354544372</v>
      </c>
      <c r="D32" s="64">
        <f t="shared" si="21"/>
        <v>0</v>
      </c>
      <c r="E32" s="54">
        <f>SUM(B32:D32)</f>
        <v>392.53545354544372</v>
      </c>
      <c r="F32" s="50"/>
      <c r="G32" s="51">
        <f t="shared" si="22"/>
        <v>0</v>
      </c>
      <c r="H32" s="51">
        <f t="shared" si="22"/>
        <v>123.13468311914514</v>
      </c>
      <c r="I32" s="51">
        <f t="shared" si="22"/>
        <v>0</v>
      </c>
      <c r="J32" s="51">
        <f>SUM(G32:I32)</f>
        <v>123.13468311914514</v>
      </c>
      <c r="K32" s="50"/>
      <c r="L32" s="22" t="str">
        <f t="shared" si="23"/>
        <v>--</v>
      </c>
      <c r="M32" s="22">
        <f t="shared" si="23"/>
        <v>0.31369060299387674</v>
      </c>
      <c r="N32" s="22" t="str">
        <f t="shared" si="23"/>
        <v>--</v>
      </c>
      <c r="O32" s="23">
        <f t="shared" si="23"/>
        <v>0.31369060299387674</v>
      </c>
      <c r="S32" s="27" t="s">
        <v>97</v>
      </c>
      <c r="T32" s="64">
        <v>0</v>
      </c>
      <c r="U32" s="64">
        <v>271.19163564822622</v>
      </c>
      <c r="V32" s="64">
        <v>0</v>
      </c>
      <c r="W32" s="54">
        <f>SUM(T32:V32)</f>
        <v>271.19163564822622</v>
      </c>
      <c r="X32" s="50"/>
      <c r="Y32" s="51">
        <v>0</v>
      </c>
      <c r="Z32" s="51">
        <v>85.070267713387821</v>
      </c>
      <c r="AA32" s="51">
        <v>0</v>
      </c>
      <c r="AB32" s="51">
        <f>SUM(Y32:AA32)</f>
        <v>85.070267713387821</v>
      </c>
      <c r="AC32" s="50"/>
      <c r="AD32" s="22" t="str">
        <f t="shared" si="24"/>
        <v>--</v>
      </c>
      <c r="AE32" s="22">
        <f t="shared" si="24"/>
        <v>0.3136906029938768</v>
      </c>
      <c r="AF32" s="22" t="str">
        <f t="shared" si="24"/>
        <v>--</v>
      </c>
      <c r="AG32" s="23">
        <f t="shared" si="24"/>
        <v>0.3136906029938768</v>
      </c>
      <c r="AI32">
        <v>3</v>
      </c>
      <c r="AM32">
        <f>$AM$8</f>
        <v>7</v>
      </c>
      <c r="AN32">
        <f>$AN$8</f>
        <v>29</v>
      </c>
      <c r="AO32">
        <f>$AO$8</f>
        <v>51</v>
      </c>
      <c r="AR32" s="27" t="s">
        <v>97</v>
      </c>
      <c r="AS32" s="64">
        <v>0</v>
      </c>
      <c r="AT32" s="64">
        <v>121.34381789721749</v>
      </c>
      <c r="AU32" s="64">
        <v>0</v>
      </c>
      <c r="AV32" s="54">
        <f>SUM(AS32:AU32)</f>
        <v>121.34381789721749</v>
      </c>
      <c r="AW32" s="50"/>
      <c r="AX32" s="51">
        <v>0</v>
      </c>
      <c r="AY32" s="51">
        <v>38.064415405757323</v>
      </c>
      <c r="AZ32" s="51">
        <v>0</v>
      </c>
      <c r="BA32" s="51">
        <f>SUM(AX32:AZ32)</f>
        <v>38.064415405757323</v>
      </c>
      <c r="BB32" s="50"/>
      <c r="BC32" s="22" t="str">
        <f t="shared" si="25"/>
        <v>--</v>
      </c>
      <c r="BD32" s="22">
        <f t="shared" si="25"/>
        <v>0.31369060299387669</v>
      </c>
      <c r="BE32" s="22" t="str">
        <f t="shared" si="25"/>
        <v>--</v>
      </c>
      <c r="BF32" s="23">
        <f t="shared" si="25"/>
        <v>0.31369060299387669</v>
      </c>
      <c r="BH32">
        <v>3</v>
      </c>
      <c r="BL32">
        <f>$BL$8</f>
        <v>10</v>
      </c>
      <c r="BM32">
        <f>$BM$8</f>
        <v>32</v>
      </c>
      <c r="BN32">
        <f>$BN$8</f>
        <v>54</v>
      </c>
    </row>
    <row r="33" spans="1:66" x14ac:dyDescent="0.25">
      <c r="A33" s="27" t="s">
        <v>16</v>
      </c>
      <c r="B33" s="64">
        <f t="shared" si="21"/>
        <v>0</v>
      </c>
      <c r="C33" s="64">
        <f t="shared" si="21"/>
        <v>0</v>
      </c>
      <c r="D33" s="64">
        <f t="shared" si="21"/>
        <v>0</v>
      </c>
      <c r="E33" s="54">
        <f>SUM(B33:D33)</f>
        <v>0</v>
      </c>
      <c r="F33" s="50"/>
      <c r="G33" s="51">
        <f t="shared" si="22"/>
        <v>0</v>
      </c>
      <c r="H33" s="51">
        <f t="shared" si="22"/>
        <v>0</v>
      </c>
      <c r="I33" s="51">
        <f t="shared" si="22"/>
        <v>0</v>
      </c>
      <c r="J33" s="51">
        <f>SUM(G33:I33)</f>
        <v>0</v>
      </c>
      <c r="K33" s="50"/>
      <c r="L33" s="22" t="str">
        <f t="shared" si="23"/>
        <v>--</v>
      </c>
      <c r="M33" s="22" t="str">
        <f t="shared" si="23"/>
        <v>--</v>
      </c>
      <c r="N33" s="22" t="str">
        <f t="shared" si="23"/>
        <v>--</v>
      </c>
      <c r="O33" s="23" t="str">
        <f t="shared" si="23"/>
        <v>--</v>
      </c>
      <c r="S33" s="27" t="s">
        <v>16</v>
      </c>
      <c r="T33" s="64">
        <v>0</v>
      </c>
      <c r="U33" s="64">
        <v>0</v>
      </c>
      <c r="V33" s="64">
        <v>0</v>
      </c>
      <c r="W33" s="54">
        <f>SUM(T33:V33)</f>
        <v>0</v>
      </c>
      <c r="X33" s="50"/>
      <c r="Y33" s="51">
        <v>0</v>
      </c>
      <c r="Z33" s="51">
        <v>0</v>
      </c>
      <c r="AA33" s="51">
        <v>0</v>
      </c>
      <c r="AB33" s="51">
        <f>SUM(Y33:AA33)</f>
        <v>0</v>
      </c>
      <c r="AC33" s="50"/>
      <c r="AD33" s="22" t="str">
        <f t="shared" si="24"/>
        <v>--</v>
      </c>
      <c r="AE33" s="22" t="str">
        <f t="shared" si="24"/>
        <v>--</v>
      </c>
      <c r="AF33" s="22" t="str">
        <f t="shared" si="24"/>
        <v>--</v>
      </c>
      <c r="AG33" s="23" t="str">
        <f t="shared" si="24"/>
        <v>--</v>
      </c>
      <c r="AI33">
        <v>6</v>
      </c>
      <c r="AM33">
        <f>$AM$8</f>
        <v>7</v>
      </c>
      <c r="AN33">
        <f>$AN$8</f>
        <v>29</v>
      </c>
      <c r="AO33">
        <f>$AO$8</f>
        <v>51</v>
      </c>
      <c r="AR33" s="27" t="s">
        <v>16</v>
      </c>
      <c r="AS33" s="64">
        <v>0</v>
      </c>
      <c r="AT33" s="64">
        <v>0</v>
      </c>
      <c r="AU33" s="64">
        <v>0</v>
      </c>
      <c r="AV33" s="54">
        <f>SUM(AS33:AU33)</f>
        <v>0</v>
      </c>
      <c r="AW33" s="50"/>
      <c r="AX33" s="51">
        <v>0</v>
      </c>
      <c r="AY33" s="51">
        <v>0</v>
      </c>
      <c r="AZ33" s="51">
        <v>0</v>
      </c>
      <c r="BA33" s="51">
        <f>SUM(AX33:AZ33)</f>
        <v>0</v>
      </c>
      <c r="BB33" s="50"/>
      <c r="BC33" s="22" t="str">
        <f t="shared" si="25"/>
        <v>--</v>
      </c>
      <c r="BD33" s="22" t="str">
        <f t="shared" si="25"/>
        <v>--</v>
      </c>
      <c r="BE33" s="22" t="str">
        <f t="shared" si="25"/>
        <v>--</v>
      </c>
      <c r="BF33" s="23" t="str">
        <f t="shared" si="25"/>
        <v>--</v>
      </c>
      <c r="BH33">
        <v>6</v>
      </c>
      <c r="BL33">
        <f>$BL$8</f>
        <v>10</v>
      </c>
      <c r="BM33">
        <f>$BM$8</f>
        <v>32</v>
      </c>
      <c r="BN33">
        <f>$BN$8</f>
        <v>54</v>
      </c>
    </row>
    <row r="34" spans="1:66" x14ac:dyDescent="0.25">
      <c r="A34" s="18" t="s">
        <v>15</v>
      </c>
      <c r="B34" s="64">
        <f>B31</f>
        <v>0</v>
      </c>
      <c r="C34" s="64">
        <f>C31</f>
        <v>392.53545354544366</v>
      </c>
      <c r="D34" s="64">
        <f>D31</f>
        <v>0</v>
      </c>
      <c r="E34" s="64">
        <f>E31</f>
        <v>392.53545354544366</v>
      </c>
      <c r="F34" s="50"/>
      <c r="G34" s="51">
        <f>SUM(G31:G33)</f>
        <v>0</v>
      </c>
      <c r="H34" s="51">
        <f>SUM(H31:H33)</f>
        <v>152.08547083940024</v>
      </c>
      <c r="I34" s="51">
        <f>SUM(I31:I33)</f>
        <v>0</v>
      </c>
      <c r="J34" s="51">
        <f>SUM(J31:J33)</f>
        <v>152.08547083940024</v>
      </c>
      <c r="K34" s="50"/>
      <c r="L34" s="22" t="str">
        <f t="shared" si="23"/>
        <v>--</v>
      </c>
      <c r="M34" s="22">
        <f t="shared" si="23"/>
        <v>0.38744390975576776</v>
      </c>
      <c r="N34" s="22" t="str">
        <f t="shared" si="23"/>
        <v>--</v>
      </c>
      <c r="O34" s="23">
        <f t="shared" si="23"/>
        <v>0.38744390975576776</v>
      </c>
      <c r="S34" s="18" t="s">
        <v>15</v>
      </c>
      <c r="T34" s="64">
        <f>T31</f>
        <v>0</v>
      </c>
      <c r="U34" s="64">
        <f>U31</f>
        <v>271.19163564822617</v>
      </c>
      <c r="V34" s="64">
        <f>V31</f>
        <v>0</v>
      </c>
      <c r="W34" s="64">
        <f>W31</f>
        <v>271.19163564822617</v>
      </c>
      <c r="X34" s="50"/>
      <c r="Y34" s="51">
        <f>SUM(Y31:Y33)</f>
        <v>0</v>
      </c>
      <c r="Z34" s="51">
        <f>SUM(Z31:Z33)</f>
        <v>104.97419939210438</v>
      </c>
      <c r="AA34" s="51">
        <f>SUM(AA31:AA33)</f>
        <v>0</v>
      </c>
      <c r="AB34" s="51">
        <f>SUM(AB31:AB33)</f>
        <v>104.97419939210438</v>
      </c>
      <c r="AC34" s="50"/>
      <c r="AD34" s="22" t="str">
        <f t="shared" si="24"/>
        <v>--</v>
      </c>
      <c r="AE34" s="22">
        <f t="shared" si="24"/>
        <v>0.38708494508389168</v>
      </c>
      <c r="AF34" s="22" t="str">
        <f t="shared" si="24"/>
        <v>--</v>
      </c>
      <c r="AG34" s="23">
        <f t="shared" si="24"/>
        <v>0.38708494508389168</v>
      </c>
      <c r="AR34" s="18" t="s">
        <v>15</v>
      </c>
      <c r="AS34" s="64">
        <f>AS31</f>
        <v>0</v>
      </c>
      <c r="AT34" s="64">
        <f>AT31</f>
        <v>121.34381789721749</v>
      </c>
      <c r="AU34" s="64">
        <f>AU31</f>
        <v>0</v>
      </c>
      <c r="AV34" s="64">
        <f>AV31</f>
        <v>121.34381789721749</v>
      </c>
      <c r="AW34" s="50"/>
      <c r="AX34" s="51">
        <f>SUM(AX31:AX33)</f>
        <v>0</v>
      </c>
      <c r="AY34" s="51">
        <f>SUM(AY31:AY33)</f>
        <v>47.111271447295863</v>
      </c>
      <c r="AZ34" s="51">
        <f>SUM(AZ31:AZ33)</f>
        <v>0</v>
      </c>
      <c r="BA34" s="51">
        <f>SUM(BA31:BA33)</f>
        <v>47.111271447295863</v>
      </c>
      <c r="BB34" s="50"/>
      <c r="BC34" s="22" t="str">
        <f t="shared" si="25"/>
        <v>--</v>
      </c>
      <c r="BD34" s="22">
        <f t="shared" si="25"/>
        <v>0.38824616089796005</v>
      </c>
      <c r="BE34" s="22" t="str">
        <f t="shared" si="25"/>
        <v>--</v>
      </c>
      <c r="BF34" s="23">
        <f t="shared" si="25"/>
        <v>0.38824616089796005</v>
      </c>
    </row>
    <row r="35" spans="1:66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  <c r="S35" s="13"/>
      <c r="T35" s="64"/>
      <c r="U35" s="64"/>
      <c r="V35" s="64"/>
      <c r="W35" s="64"/>
      <c r="X35" s="50"/>
      <c r="Y35" s="51"/>
      <c r="Z35" s="51"/>
      <c r="AA35" s="51"/>
      <c r="AB35" s="51"/>
      <c r="AC35" s="50"/>
      <c r="AD35" s="57"/>
      <c r="AE35" s="57"/>
      <c r="AF35" s="57"/>
      <c r="AG35" s="58"/>
      <c r="AR35" s="13"/>
      <c r="AS35" s="64"/>
      <c r="AT35" s="64"/>
      <c r="AU35" s="64"/>
      <c r="AV35" s="64"/>
      <c r="AW35" s="50"/>
      <c r="AX35" s="51"/>
      <c r="AY35" s="51"/>
      <c r="AZ35" s="51"/>
      <c r="BA35" s="51"/>
      <c r="BB35" s="50"/>
      <c r="BC35" s="57"/>
      <c r="BD35" s="57"/>
      <c r="BE35" s="57"/>
      <c r="BF35" s="58"/>
    </row>
    <row r="36" spans="1:66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  <c r="S36" s="16" t="s">
        <v>28</v>
      </c>
      <c r="T36" s="64"/>
      <c r="U36" s="64"/>
      <c r="V36" s="64"/>
      <c r="W36" s="64"/>
      <c r="X36" s="50"/>
      <c r="Y36" s="51"/>
      <c r="Z36" s="51"/>
      <c r="AA36" s="51"/>
      <c r="AB36" s="51"/>
      <c r="AC36" s="50"/>
      <c r="AD36" s="55"/>
      <c r="AE36" s="55"/>
      <c r="AF36" s="55"/>
      <c r="AG36" s="56"/>
      <c r="AR36" s="16" t="s">
        <v>28</v>
      </c>
      <c r="AS36" s="64"/>
      <c r="AT36" s="64"/>
      <c r="AU36" s="64"/>
      <c r="AV36" s="64"/>
      <c r="AW36" s="50"/>
      <c r="AX36" s="51"/>
      <c r="AY36" s="51"/>
      <c r="AZ36" s="51"/>
      <c r="BA36" s="51"/>
      <c r="BB36" s="50"/>
      <c r="BC36" s="55"/>
      <c r="BD36" s="55"/>
      <c r="BE36" s="55"/>
      <c r="BF36" s="56"/>
    </row>
    <row r="37" spans="1:66" ht="12.75" customHeight="1" x14ac:dyDescent="0.25">
      <c r="A37" s="27" t="s">
        <v>29</v>
      </c>
      <c r="B37" s="64">
        <f>B28+B34</f>
        <v>2.7325535302535298</v>
      </c>
      <c r="C37" s="64">
        <f>C28+C34</f>
        <v>565.38047354189655</v>
      </c>
      <c r="D37" s="64">
        <f>D28+D34</f>
        <v>0</v>
      </c>
      <c r="E37" s="54">
        <f>SUM(B37:D37)</f>
        <v>568.11302707215009</v>
      </c>
      <c r="F37" s="50"/>
      <c r="G37" s="51">
        <f t="shared" ref="G37:I38" si="26">SUM(Y37,AX37)</f>
        <v>0.59988158836588101</v>
      </c>
      <c r="H37" s="51">
        <f t="shared" si="26"/>
        <v>235.45905890468003</v>
      </c>
      <c r="I37" s="51">
        <f t="shared" si="26"/>
        <v>0</v>
      </c>
      <c r="J37" s="51">
        <f>SUM(G37:I37)</f>
        <v>236.05894049304592</v>
      </c>
      <c r="K37" s="50"/>
      <c r="L37" s="22">
        <f t="shared" ref="L37:O39" si="27">IF(B37&lt;&gt;0,G37/B37,"--")</f>
        <v>0.21953150477173752</v>
      </c>
      <c r="M37" s="22">
        <f t="shared" si="27"/>
        <v>0.41646125029684411</v>
      </c>
      <c r="N37" s="22" t="str">
        <f t="shared" si="27"/>
        <v>--</v>
      </c>
      <c r="O37" s="23">
        <f t="shared" si="27"/>
        <v>0.41551404253060115</v>
      </c>
      <c r="S37" s="27" t="s">
        <v>29</v>
      </c>
      <c r="T37" s="64">
        <f>T28+T34</f>
        <v>2.7325535302535298</v>
      </c>
      <c r="U37" s="64">
        <f>U28+U34</f>
        <v>444.03665564467906</v>
      </c>
      <c r="V37" s="64">
        <f>V28+V34</f>
        <v>0</v>
      </c>
      <c r="W37" s="54">
        <f>SUM(T37:V37)</f>
        <v>446.7692091749326</v>
      </c>
      <c r="X37" s="50"/>
      <c r="Y37" s="51">
        <v>0.59988158836588101</v>
      </c>
      <c r="Z37" s="51">
        <v>184.92406078741226</v>
      </c>
      <c r="AA37" s="51">
        <v>0</v>
      </c>
      <c r="AB37" s="51">
        <f>SUM(Y37:AA37)</f>
        <v>185.52394237577815</v>
      </c>
      <c r="AC37" s="50"/>
      <c r="AD37" s="22">
        <f t="shared" ref="AD37:AG39" si="28">IF(T37&lt;&gt;0,Y37/T37,"--")</f>
        <v>0.21953150477173752</v>
      </c>
      <c r="AE37" s="22">
        <f t="shared" si="28"/>
        <v>0.41646125029684411</v>
      </c>
      <c r="AF37" s="22" t="str">
        <f t="shared" si="28"/>
        <v>--</v>
      </c>
      <c r="AG37" s="23">
        <f t="shared" si="28"/>
        <v>0.41525677814367062</v>
      </c>
      <c r="AI37">
        <v>7</v>
      </c>
      <c r="AM37">
        <f>$AM$8</f>
        <v>7</v>
      </c>
      <c r="AN37">
        <f>$AN$8</f>
        <v>29</v>
      </c>
      <c r="AO37">
        <f>$AO$8</f>
        <v>51</v>
      </c>
      <c r="AR37" s="27" t="s">
        <v>29</v>
      </c>
      <c r="AS37" s="64">
        <f>AS28+AS34</f>
        <v>0</v>
      </c>
      <c r="AT37" s="64">
        <f>AT28+AT34</f>
        <v>121.34381789721749</v>
      </c>
      <c r="AU37" s="64">
        <f>AU28+AU34</f>
        <v>0</v>
      </c>
      <c r="AV37" s="54">
        <f>SUM(AS37:AU37)</f>
        <v>121.34381789721749</v>
      </c>
      <c r="AW37" s="50"/>
      <c r="AX37" s="51">
        <v>0</v>
      </c>
      <c r="AY37" s="51">
        <v>50.534998117267769</v>
      </c>
      <c r="AZ37" s="51">
        <v>0</v>
      </c>
      <c r="BA37" s="51">
        <f>SUM(AX37:AZ37)</f>
        <v>50.534998117267769</v>
      </c>
      <c r="BB37" s="50"/>
      <c r="BC37" s="22" t="str">
        <f t="shared" ref="BC37:BF39" si="29">IF(AS37&lt;&gt;0,AX37/AS37,"--")</f>
        <v>--</v>
      </c>
      <c r="BD37" s="22">
        <f t="shared" si="29"/>
        <v>0.41646125029684411</v>
      </c>
      <c r="BE37" s="22" t="str">
        <f t="shared" si="29"/>
        <v>--</v>
      </c>
      <c r="BF37" s="23">
        <f t="shared" si="29"/>
        <v>0.41646125029684411</v>
      </c>
      <c r="BH37">
        <v>7</v>
      </c>
      <c r="BL37">
        <f>$BL$8</f>
        <v>10</v>
      </c>
      <c r="BM37">
        <f>$BM$8</f>
        <v>32</v>
      </c>
      <c r="BN37">
        <f>$BN$8</f>
        <v>54</v>
      </c>
    </row>
    <row r="38" spans="1:66" ht="12.75" customHeight="1" x14ac:dyDescent="0.25">
      <c r="A38" s="27" t="s">
        <v>30</v>
      </c>
      <c r="B38" s="64">
        <f>SUM(T38,AS38)</f>
        <v>0</v>
      </c>
      <c r="C38" s="64">
        <f>SUM(U38,AT38)</f>
        <v>0</v>
      </c>
      <c r="D38" s="64">
        <f>SUM(V38,AU38)</f>
        <v>0</v>
      </c>
      <c r="E38" s="54">
        <f>SUM(B38:D38)</f>
        <v>0</v>
      </c>
      <c r="F38" s="50"/>
      <c r="G38" s="51">
        <f t="shared" si="26"/>
        <v>0</v>
      </c>
      <c r="H38" s="51">
        <f t="shared" si="26"/>
        <v>0</v>
      </c>
      <c r="I38" s="51">
        <f t="shared" si="26"/>
        <v>0</v>
      </c>
      <c r="J38" s="51">
        <f>SUM(G38:I38)</f>
        <v>0</v>
      </c>
      <c r="K38" s="50"/>
      <c r="L38" s="22" t="str">
        <f t="shared" si="27"/>
        <v>--</v>
      </c>
      <c r="M38" s="22" t="str">
        <f t="shared" si="27"/>
        <v>--</v>
      </c>
      <c r="N38" s="22" t="str">
        <f t="shared" si="27"/>
        <v>--</v>
      </c>
      <c r="O38" s="23" t="str">
        <f t="shared" si="27"/>
        <v>--</v>
      </c>
      <c r="S38" s="27" t="s">
        <v>30</v>
      </c>
      <c r="T38" s="64">
        <v>0</v>
      </c>
      <c r="U38" s="64">
        <v>0</v>
      </c>
      <c r="V38" s="64">
        <v>0</v>
      </c>
      <c r="W38" s="54">
        <f>SUM(T38:V38)</f>
        <v>0</v>
      </c>
      <c r="X38" s="50"/>
      <c r="Y38" s="51">
        <v>0</v>
      </c>
      <c r="Z38" s="51">
        <v>0</v>
      </c>
      <c r="AA38" s="51">
        <v>0</v>
      </c>
      <c r="AB38" s="51">
        <f>SUM(Y38:AA38)</f>
        <v>0</v>
      </c>
      <c r="AC38" s="50"/>
      <c r="AD38" s="22" t="str">
        <f t="shared" si="28"/>
        <v>--</v>
      </c>
      <c r="AE38" s="22" t="str">
        <f t="shared" si="28"/>
        <v>--</v>
      </c>
      <c r="AF38" s="22" t="str">
        <f t="shared" si="28"/>
        <v>--</v>
      </c>
      <c r="AG38" s="23" t="str">
        <f t="shared" si="28"/>
        <v>--</v>
      </c>
      <c r="AI38">
        <v>8</v>
      </c>
      <c r="AM38">
        <f>$AM$8</f>
        <v>7</v>
      </c>
      <c r="AN38">
        <f>$AN$8</f>
        <v>29</v>
      </c>
      <c r="AO38">
        <f>$AO$8</f>
        <v>51</v>
      </c>
      <c r="AR38" s="27" t="s">
        <v>30</v>
      </c>
      <c r="AS38" s="64">
        <v>0</v>
      </c>
      <c r="AT38" s="64">
        <v>0</v>
      </c>
      <c r="AU38" s="64">
        <v>0</v>
      </c>
      <c r="AV38" s="54">
        <f>SUM(AS38:AU38)</f>
        <v>0</v>
      </c>
      <c r="AW38" s="50"/>
      <c r="AX38" s="51">
        <v>0</v>
      </c>
      <c r="AY38" s="51">
        <v>0</v>
      </c>
      <c r="AZ38" s="51">
        <v>0</v>
      </c>
      <c r="BA38" s="51">
        <f>SUM(AX38:AZ38)</f>
        <v>0</v>
      </c>
      <c r="BB38" s="50"/>
      <c r="BC38" s="22" t="str">
        <f t="shared" si="29"/>
        <v>--</v>
      </c>
      <c r="BD38" s="22" t="str">
        <f t="shared" si="29"/>
        <v>--</v>
      </c>
      <c r="BE38" s="22" t="str">
        <f t="shared" si="29"/>
        <v>--</v>
      </c>
      <c r="BF38" s="23" t="str">
        <f t="shared" si="29"/>
        <v>--</v>
      </c>
      <c r="BH38">
        <v>8</v>
      </c>
      <c r="BL38">
        <f>$BL$8</f>
        <v>10</v>
      </c>
      <c r="BM38">
        <f>$BM$8</f>
        <v>32</v>
      </c>
      <c r="BN38">
        <f>$BN$8</f>
        <v>54</v>
      </c>
    </row>
    <row r="39" spans="1:66" x14ac:dyDescent="0.25">
      <c r="A39" s="18" t="s">
        <v>17</v>
      </c>
      <c r="B39" s="64">
        <f>B37</f>
        <v>2.7325535302535298</v>
      </c>
      <c r="C39" s="64">
        <f>C37</f>
        <v>565.38047354189655</v>
      </c>
      <c r="D39" s="64">
        <f>D37</f>
        <v>0</v>
      </c>
      <c r="E39" s="64">
        <f>E37</f>
        <v>568.11302707215009</v>
      </c>
      <c r="F39" s="50"/>
      <c r="G39" s="51">
        <f>SUM(G37:G38)</f>
        <v>0.59988158836588101</v>
      </c>
      <c r="H39" s="51">
        <f>SUM(H37:H38)</f>
        <v>235.45905890468003</v>
      </c>
      <c r="I39" s="51">
        <f>SUM(I37:I38)</f>
        <v>0</v>
      </c>
      <c r="J39" s="51">
        <f>SUM(J37:J38)</f>
        <v>236.05894049304592</v>
      </c>
      <c r="K39" s="50"/>
      <c r="L39" s="22">
        <f t="shared" si="27"/>
        <v>0.21953150477173752</v>
      </c>
      <c r="M39" s="22">
        <f t="shared" si="27"/>
        <v>0.41646125029684411</v>
      </c>
      <c r="N39" s="22" t="str">
        <f t="shared" si="27"/>
        <v>--</v>
      </c>
      <c r="O39" s="23">
        <f t="shared" si="27"/>
        <v>0.41551404253060115</v>
      </c>
      <c r="S39" s="18" t="s">
        <v>17</v>
      </c>
      <c r="T39" s="64">
        <f>T37</f>
        <v>2.7325535302535298</v>
      </c>
      <c r="U39" s="64">
        <f>U37</f>
        <v>444.03665564467906</v>
      </c>
      <c r="V39" s="64">
        <f>V37</f>
        <v>0</v>
      </c>
      <c r="W39" s="64">
        <f>W37</f>
        <v>446.7692091749326</v>
      </c>
      <c r="X39" s="50"/>
      <c r="Y39" s="51">
        <f>SUM(Y37:Y38)</f>
        <v>0.59988158836588101</v>
      </c>
      <c r="Z39" s="51">
        <f>SUM(Z37:Z38)</f>
        <v>184.92406078741226</v>
      </c>
      <c r="AA39" s="51">
        <f>SUM(AA37:AA38)</f>
        <v>0</v>
      </c>
      <c r="AB39" s="51">
        <f>SUM(AB37:AB38)</f>
        <v>185.52394237577815</v>
      </c>
      <c r="AC39" s="50"/>
      <c r="AD39" s="22">
        <f t="shared" si="28"/>
        <v>0.21953150477173752</v>
      </c>
      <c r="AE39" s="22">
        <f t="shared" si="28"/>
        <v>0.41646125029684411</v>
      </c>
      <c r="AF39" s="22" t="str">
        <f t="shared" si="28"/>
        <v>--</v>
      </c>
      <c r="AG39" s="23">
        <f t="shared" si="28"/>
        <v>0.41525677814367062</v>
      </c>
      <c r="AR39" s="18" t="s">
        <v>17</v>
      </c>
      <c r="AS39" s="64">
        <f>AS37</f>
        <v>0</v>
      </c>
      <c r="AT39" s="64">
        <f>AT37</f>
        <v>121.34381789721749</v>
      </c>
      <c r="AU39" s="64">
        <f>AU37</f>
        <v>0</v>
      </c>
      <c r="AV39" s="64">
        <f>AV37</f>
        <v>121.34381789721749</v>
      </c>
      <c r="AW39" s="50"/>
      <c r="AX39" s="51">
        <f>SUM(AX37:AX38)</f>
        <v>0</v>
      </c>
      <c r="AY39" s="51">
        <f>SUM(AY37:AY38)</f>
        <v>50.534998117267769</v>
      </c>
      <c r="AZ39" s="51">
        <f>SUM(AZ37:AZ38)</f>
        <v>0</v>
      </c>
      <c r="BA39" s="51">
        <f>SUM(BA37:BA38)</f>
        <v>50.534998117267769</v>
      </c>
      <c r="BB39" s="50"/>
      <c r="BC39" s="22" t="str">
        <f t="shared" si="29"/>
        <v>--</v>
      </c>
      <c r="BD39" s="22">
        <f t="shared" si="29"/>
        <v>0.41646125029684411</v>
      </c>
      <c r="BE39" s="22" t="str">
        <f t="shared" si="29"/>
        <v>--</v>
      </c>
      <c r="BF39" s="23">
        <f t="shared" si="29"/>
        <v>0.41646125029684411</v>
      </c>
    </row>
    <row r="40" spans="1:66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  <c r="S40" s="18"/>
      <c r="T40" s="64"/>
      <c r="U40" s="64"/>
      <c r="V40" s="64"/>
      <c r="W40" s="54"/>
      <c r="X40" s="50"/>
      <c r="Y40" s="51"/>
      <c r="Z40" s="51"/>
      <c r="AA40" s="51"/>
      <c r="AB40" s="51"/>
      <c r="AC40" s="50"/>
      <c r="AD40" s="55"/>
      <c r="AE40" s="55"/>
      <c r="AF40" s="55"/>
      <c r="AG40" s="56"/>
      <c r="AR40" s="18"/>
      <c r="AS40" s="64"/>
      <c r="AT40" s="64"/>
      <c r="AU40" s="64"/>
      <c r="AV40" s="54"/>
      <c r="AW40" s="50"/>
      <c r="AX40" s="51"/>
      <c r="AY40" s="51"/>
      <c r="AZ40" s="51"/>
      <c r="BA40" s="51"/>
      <c r="BB40" s="50"/>
      <c r="BC40" s="55"/>
      <c r="BD40" s="55"/>
      <c r="BE40" s="55"/>
      <c r="BF40" s="56"/>
    </row>
    <row r="41" spans="1:66" x14ac:dyDescent="0.25">
      <c r="A41" s="79" t="s">
        <v>33</v>
      </c>
      <c r="B41" s="68">
        <f>B39</f>
        <v>2.7325535302535298</v>
      </c>
      <c r="C41" s="68">
        <f>C39</f>
        <v>565.38047354189655</v>
      </c>
      <c r="D41" s="68">
        <f>D39</f>
        <v>0</v>
      </c>
      <c r="E41" s="59">
        <f>SUM(B41:D41)</f>
        <v>568.11302707215009</v>
      </c>
      <c r="F41" s="60"/>
      <c r="G41" s="69">
        <f>SUM(G28,G34,G39)</f>
        <v>1.0966427519232718</v>
      </c>
      <c r="H41" s="69">
        <f>SUM(H28,H34,H39)</f>
        <v>474.5105179746364</v>
      </c>
      <c r="I41" s="69">
        <f>SUM(I28,I34,I39)</f>
        <v>0</v>
      </c>
      <c r="J41" s="69">
        <f>SUM(J28,J34,J39)</f>
        <v>475.60716072655964</v>
      </c>
      <c r="K41" s="60"/>
      <c r="L41" s="31">
        <f t="shared" ref="L41:O42" si="30">IF(B41&lt;&gt;0,G41/B41,"--")</f>
        <v>0.40132525851068096</v>
      </c>
      <c r="M41" s="31">
        <f t="shared" si="30"/>
        <v>0.83927645219511393</v>
      </c>
      <c r="N41" s="31" t="str">
        <f t="shared" si="30"/>
        <v>--</v>
      </c>
      <c r="O41" s="32">
        <f t="shared" si="30"/>
        <v>0.83716996101579932</v>
      </c>
      <c r="S41" s="79" t="s">
        <v>33</v>
      </c>
      <c r="T41" s="68">
        <f>T39</f>
        <v>2.7325535302535298</v>
      </c>
      <c r="U41" s="68">
        <f>U39</f>
        <v>444.03665564467906</v>
      </c>
      <c r="V41" s="68">
        <f>V39</f>
        <v>0</v>
      </c>
      <c r="W41" s="59">
        <f>SUM(T41:V41)</f>
        <v>446.7692091749326</v>
      </c>
      <c r="X41" s="60"/>
      <c r="Y41" s="69">
        <f>SUM(Y28,Y34,Y39)</f>
        <v>1.0966427519232718</v>
      </c>
      <c r="Z41" s="69">
        <f>SUM(Z28,Z34,Z39)</f>
        <v>376.86424841007272</v>
      </c>
      <c r="AA41" s="69">
        <f>SUM(AA28,AA34,AA39)</f>
        <v>0</v>
      </c>
      <c r="AB41" s="69">
        <f>SUM(AB28,AB34,AB39)</f>
        <v>377.96089116199607</v>
      </c>
      <c r="AC41" s="60"/>
      <c r="AD41" s="31">
        <f t="shared" ref="AD41:AG42" si="31">IF(T41&lt;&gt;0,Y41/T41,"--")</f>
        <v>0.40132525851068096</v>
      </c>
      <c r="AE41" s="31">
        <f t="shared" si="31"/>
        <v>0.84872328358324067</v>
      </c>
      <c r="AF41" s="31" t="str">
        <f t="shared" si="31"/>
        <v>--</v>
      </c>
      <c r="AG41" s="32">
        <f t="shared" si="31"/>
        <v>0.84598688405584677</v>
      </c>
      <c r="AR41" s="79" t="s">
        <v>33</v>
      </c>
      <c r="AS41" s="68">
        <f>AS39</f>
        <v>0</v>
      </c>
      <c r="AT41" s="68">
        <f>AT39</f>
        <v>121.34381789721749</v>
      </c>
      <c r="AU41" s="68">
        <f>AU39</f>
        <v>0</v>
      </c>
      <c r="AV41" s="59">
        <f>SUM(AS41:AU41)</f>
        <v>121.34381789721749</v>
      </c>
      <c r="AW41" s="60"/>
      <c r="AX41" s="69">
        <f>SUM(AX28,AX34,AX39)</f>
        <v>0</v>
      </c>
      <c r="AY41" s="69">
        <f>SUM(AY28,AY34,AY39)</f>
        <v>97.646269564563624</v>
      </c>
      <c r="AZ41" s="69">
        <f>SUM(AZ28,AZ34,AZ39)</f>
        <v>0</v>
      </c>
      <c r="BA41" s="69">
        <f>SUM(BA28,BA34,BA39)</f>
        <v>97.646269564563624</v>
      </c>
      <c r="BB41" s="60"/>
      <c r="BC41" s="31" t="str">
        <f t="shared" ref="BC41:BF42" si="32">IF(AS41&lt;&gt;0,AX41/AS41,"--")</f>
        <v>--</v>
      </c>
      <c r="BD41" s="31">
        <f t="shared" si="32"/>
        <v>0.80470741119480405</v>
      </c>
      <c r="BE41" s="31" t="str">
        <f t="shared" si="32"/>
        <v>--</v>
      </c>
      <c r="BF41" s="32">
        <f t="shared" si="32"/>
        <v>0.80470741119480405</v>
      </c>
    </row>
    <row r="42" spans="1:66" ht="13.5" thickBot="1" x14ac:dyDescent="0.35">
      <c r="A42" s="33" t="s">
        <v>17</v>
      </c>
      <c r="B42" s="80">
        <f>B21+B41</f>
        <v>141.75098457083271</v>
      </c>
      <c r="C42" s="80">
        <f>C21+C41</f>
        <v>565.38047354189655</v>
      </c>
      <c r="D42" s="80">
        <f>D21+D41</f>
        <v>0</v>
      </c>
      <c r="E42" s="80">
        <f>E21+E41</f>
        <v>707.13145811272921</v>
      </c>
      <c r="F42" s="34"/>
      <c r="G42" s="81">
        <f>SUM(G21,G41)</f>
        <v>33.728269382165237</v>
      </c>
      <c r="H42" s="81">
        <f>SUM(H21,H41)</f>
        <v>474.5105179746364</v>
      </c>
      <c r="I42" s="81">
        <f>SUM(I21,I41)</f>
        <v>0</v>
      </c>
      <c r="J42" s="81">
        <f>SUM(J21,J41)</f>
        <v>508.23878735680159</v>
      </c>
      <c r="K42" s="34"/>
      <c r="L42" s="40">
        <f t="shared" si="30"/>
        <v>0.23794028298485137</v>
      </c>
      <c r="M42" s="40">
        <f t="shared" si="30"/>
        <v>0.83927645219511393</v>
      </c>
      <c r="N42" s="40" t="str">
        <f t="shared" si="30"/>
        <v>--</v>
      </c>
      <c r="O42" s="41">
        <f t="shared" si="30"/>
        <v>0.71873310333731377</v>
      </c>
      <c r="S42" s="33" t="s">
        <v>17</v>
      </c>
      <c r="T42" s="80">
        <f>T21+T41</f>
        <v>9.882023388166747</v>
      </c>
      <c r="U42" s="80">
        <f>U21+U41</f>
        <v>444.03665564467906</v>
      </c>
      <c r="V42" s="80">
        <f>V21+V41</f>
        <v>0</v>
      </c>
      <c r="W42" s="80">
        <f>W21+W41</f>
        <v>453.91867903284583</v>
      </c>
      <c r="X42" s="34"/>
      <c r="Y42" s="81">
        <f>SUM(Y21,Y41)</f>
        <v>3.0674265322298271</v>
      </c>
      <c r="Z42" s="81">
        <f>SUM(Z21,Z41)</f>
        <v>376.86424841007272</v>
      </c>
      <c r="AA42" s="81">
        <f>SUM(AA21,AA41)</f>
        <v>0</v>
      </c>
      <c r="AB42" s="81">
        <f>SUM(AB21,AB41)</f>
        <v>379.93167494230261</v>
      </c>
      <c r="AC42" s="34"/>
      <c r="AD42" s="40">
        <f t="shared" si="31"/>
        <v>0.31040470273556775</v>
      </c>
      <c r="AE42" s="40">
        <f t="shared" si="31"/>
        <v>0.84872328358324067</v>
      </c>
      <c r="AF42" s="40" t="str">
        <f t="shared" si="31"/>
        <v>--</v>
      </c>
      <c r="AG42" s="41">
        <f t="shared" si="31"/>
        <v>0.83700383458952243</v>
      </c>
      <c r="AR42" s="33" t="s">
        <v>17</v>
      </c>
      <c r="AS42" s="80">
        <f>AS21+AS41</f>
        <v>131.86896118266594</v>
      </c>
      <c r="AT42" s="80">
        <f>AT21+AT41</f>
        <v>121.34381789721749</v>
      </c>
      <c r="AU42" s="80">
        <f>AU21+AU41</f>
        <v>0</v>
      </c>
      <c r="AV42" s="80">
        <f>AV21+AV41</f>
        <v>253.21277907988343</v>
      </c>
      <c r="AW42" s="34"/>
      <c r="AX42" s="81">
        <f>SUM(AX21,AX41)</f>
        <v>30.660842849935413</v>
      </c>
      <c r="AY42" s="81">
        <f>SUM(AY21,AY41)</f>
        <v>97.646269564563624</v>
      </c>
      <c r="AZ42" s="81">
        <f>SUM(AZ21,AZ41)</f>
        <v>0</v>
      </c>
      <c r="BA42" s="81">
        <f>SUM(BA21,BA41)</f>
        <v>128.30711241449904</v>
      </c>
      <c r="BB42" s="34"/>
      <c r="BC42" s="40">
        <f t="shared" si="32"/>
        <v>0.23250992936437687</v>
      </c>
      <c r="BD42" s="40">
        <f t="shared" si="32"/>
        <v>0.80470741119480405</v>
      </c>
      <c r="BE42" s="40" t="str">
        <f t="shared" si="32"/>
        <v>--</v>
      </c>
      <c r="BF42" s="41">
        <f t="shared" si="32"/>
        <v>0.50671657599879971</v>
      </c>
    </row>
    <row r="43" spans="1:66" ht="5.15" customHeight="1" thickBot="1" x14ac:dyDescent="0.3">
      <c r="B43" s="65"/>
      <c r="C43" s="65"/>
      <c r="D43" s="65"/>
      <c r="E43" s="65"/>
      <c r="G43" s="51"/>
      <c r="H43" s="51"/>
      <c r="I43" s="51"/>
      <c r="J43" s="51"/>
      <c r="T43" s="65"/>
      <c r="U43" s="65"/>
      <c r="V43" s="65"/>
      <c r="W43" s="65"/>
      <c r="Y43" s="51"/>
      <c r="Z43" s="51"/>
      <c r="AA43" s="51"/>
      <c r="AB43" s="51"/>
      <c r="AS43" s="65"/>
      <c r="AT43" s="65"/>
      <c r="AU43" s="65"/>
      <c r="AV43" s="65"/>
      <c r="AX43" s="51"/>
      <c r="AY43" s="51"/>
      <c r="AZ43" s="51"/>
      <c r="BA43" s="51"/>
    </row>
    <row r="44" spans="1:66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  <c r="S44" s="4" t="s">
        <v>18</v>
      </c>
      <c r="T44" s="99" t="s">
        <v>1</v>
      </c>
      <c r="U44" s="105"/>
      <c r="V44" s="105"/>
      <c r="W44" s="105"/>
      <c r="X44" s="6"/>
      <c r="Y44" s="99" t="s">
        <v>2</v>
      </c>
      <c r="Z44" s="100"/>
      <c r="AA44" s="100"/>
      <c r="AB44" s="100"/>
      <c r="AC44" s="6"/>
      <c r="AD44" s="99" t="s">
        <v>3</v>
      </c>
      <c r="AE44" s="100"/>
      <c r="AF44" s="100"/>
      <c r="AG44" s="101"/>
      <c r="AR44" s="4" t="s">
        <v>18</v>
      </c>
      <c r="AS44" s="99" t="s">
        <v>1</v>
      </c>
      <c r="AT44" s="105"/>
      <c r="AU44" s="105"/>
      <c r="AV44" s="105"/>
      <c r="AW44" s="6"/>
      <c r="AX44" s="99" t="s">
        <v>2</v>
      </c>
      <c r="AY44" s="100"/>
      <c r="AZ44" s="100"/>
      <c r="BA44" s="100"/>
      <c r="BB44" s="6"/>
      <c r="BC44" s="99" t="s">
        <v>3</v>
      </c>
      <c r="BD44" s="100"/>
      <c r="BE44" s="100"/>
      <c r="BF44" s="101"/>
    </row>
    <row r="45" spans="1:66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  <c r="S45" s="77" t="s">
        <v>23</v>
      </c>
      <c r="T45" s="14" t="s">
        <v>4</v>
      </c>
      <c r="U45" s="14" t="s">
        <v>5</v>
      </c>
      <c r="V45" s="14" t="s">
        <v>6</v>
      </c>
      <c r="W45" s="14" t="s">
        <v>173</v>
      </c>
      <c r="Y45" s="14" t="s">
        <v>4</v>
      </c>
      <c r="Z45" s="14" t="s">
        <v>5</v>
      </c>
      <c r="AA45" s="14" t="s">
        <v>6</v>
      </c>
      <c r="AB45" s="14" t="s">
        <v>173</v>
      </c>
      <c r="AD45" s="14" t="s">
        <v>4</v>
      </c>
      <c r="AE45" s="14" t="s">
        <v>5</v>
      </c>
      <c r="AF45" s="14" t="s">
        <v>6</v>
      </c>
      <c r="AG45" s="15" t="s">
        <v>173</v>
      </c>
      <c r="AR45" s="77" t="s">
        <v>23</v>
      </c>
      <c r="AS45" s="14" t="s">
        <v>4</v>
      </c>
      <c r="AT45" s="14" t="s">
        <v>5</v>
      </c>
      <c r="AU45" s="14" t="s">
        <v>6</v>
      </c>
      <c r="AV45" s="14" t="s">
        <v>173</v>
      </c>
      <c r="AX45" s="14" t="s">
        <v>4</v>
      </c>
      <c r="AY45" s="14" t="s">
        <v>5</v>
      </c>
      <c r="AZ45" s="14" t="s">
        <v>6</v>
      </c>
      <c r="BA45" s="14" t="s">
        <v>173</v>
      </c>
      <c r="BC45" s="14" t="s">
        <v>4</v>
      </c>
      <c r="BD45" s="14" t="s">
        <v>5</v>
      </c>
      <c r="BE45" s="14" t="s">
        <v>6</v>
      </c>
      <c r="BF45" s="15" t="s">
        <v>173</v>
      </c>
    </row>
    <row r="46" spans="1:66" ht="12.75" customHeight="1" x14ac:dyDescent="0.25">
      <c r="A46" s="18" t="s">
        <v>19</v>
      </c>
      <c r="B46" s="64">
        <f t="shared" ref="B46:D47" si="33">SUM(T46,AS46)</f>
        <v>131.86896118266594</v>
      </c>
      <c r="C46" s="64">
        <f t="shared" si="33"/>
        <v>0</v>
      </c>
      <c r="D46" s="64">
        <f t="shared" si="33"/>
        <v>0</v>
      </c>
      <c r="E46" s="54">
        <f>SUM(B46:D46)</f>
        <v>131.86896118266594</v>
      </c>
      <c r="F46" s="36"/>
      <c r="G46" s="51">
        <f t="shared" ref="G46:I47" si="34">SUM(Y46,AX46)</f>
        <v>8.9957018725536351</v>
      </c>
      <c r="H46" s="51">
        <f t="shared" si="34"/>
        <v>0</v>
      </c>
      <c r="I46" s="51">
        <f t="shared" si="34"/>
        <v>0</v>
      </c>
      <c r="J46" s="51">
        <f>SUM(G46:I46)</f>
        <v>8.9957018725536351</v>
      </c>
      <c r="K46" s="19"/>
      <c r="L46" s="22">
        <f t="shared" ref="L46:O48" si="35">IF(B46&lt;&gt;0,G46/B46,"--")</f>
        <v>6.8216976852443059E-2</v>
      </c>
      <c r="M46" s="22" t="str">
        <f t="shared" si="35"/>
        <v>--</v>
      </c>
      <c r="N46" s="22" t="str">
        <f t="shared" si="35"/>
        <v>--</v>
      </c>
      <c r="O46" s="23">
        <f t="shared" si="35"/>
        <v>6.8216976852443059E-2</v>
      </c>
      <c r="S46" s="18" t="s">
        <v>19</v>
      </c>
      <c r="T46" s="65">
        <v>0</v>
      </c>
      <c r="U46" s="65">
        <v>0</v>
      </c>
      <c r="V46" s="65">
        <v>0</v>
      </c>
      <c r="W46" s="54">
        <f>SUM(T46:V46)</f>
        <v>0</v>
      </c>
      <c r="X46" s="36"/>
      <c r="Y46" s="51">
        <v>0</v>
      </c>
      <c r="Z46" s="51">
        <v>0</v>
      </c>
      <c r="AA46" s="51">
        <v>0</v>
      </c>
      <c r="AB46" s="51">
        <f>SUM(Y46:AA46)</f>
        <v>0</v>
      </c>
      <c r="AC46" s="19"/>
      <c r="AD46" s="22" t="str">
        <f t="shared" ref="AD46:AG48" si="36">IF(T46&lt;&gt;0,Y46/T46,"--")</f>
        <v>--</v>
      </c>
      <c r="AE46" s="22" t="str">
        <f t="shared" si="36"/>
        <v>--</v>
      </c>
      <c r="AF46" s="22" t="str">
        <f t="shared" si="36"/>
        <v>--</v>
      </c>
      <c r="AG46" s="23" t="str">
        <f t="shared" si="36"/>
        <v>--</v>
      </c>
      <c r="AI46">
        <v>118</v>
      </c>
      <c r="AM46">
        <f>$AM$8</f>
        <v>7</v>
      </c>
      <c r="AN46">
        <f>$AN$8</f>
        <v>29</v>
      </c>
      <c r="AO46">
        <f>$AO$8</f>
        <v>51</v>
      </c>
      <c r="AR46" s="18" t="s">
        <v>19</v>
      </c>
      <c r="AS46" s="65">
        <v>131.86896118266594</v>
      </c>
      <c r="AT46" s="65">
        <v>0</v>
      </c>
      <c r="AU46" s="65">
        <v>0</v>
      </c>
      <c r="AV46" s="54">
        <f>SUM(AS46:AU46)</f>
        <v>131.86896118266594</v>
      </c>
      <c r="AW46" s="36"/>
      <c r="AX46" s="51">
        <v>8.9957018725536351</v>
      </c>
      <c r="AY46" s="51">
        <v>0</v>
      </c>
      <c r="AZ46" s="51">
        <v>0</v>
      </c>
      <c r="BA46" s="51">
        <f>SUM(AX46:AZ46)</f>
        <v>8.9957018725536351</v>
      </c>
      <c r="BB46" s="19"/>
      <c r="BC46" s="22">
        <f t="shared" ref="BC46:BF48" si="37">IF(AS46&lt;&gt;0,AX46/AS46,"--")</f>
        <v>6.8216976852443059E-2</v>
      </c>
      <c r="BD46" s="22" t="str">
        <f t="shared" si="37"/>
        <v>--</v>
      </c>
      <c r="BE46" s="22" t="str">
        <f t="shared" si="37"/>
        <v>--</v>
      </c>
      <c r="BF46" s="23">
        <f t="shared" si="37"/>
        <v>6.8216976852443059E-2</v>
      </c>
      <c r="BH46">
        <v>118</v>
      </c>
      <c r="BL46">
        <f>$BL$8</f>
        <v>10</v>
      </c>
      <c r="BM46">
        <f>$BM$8</f>
        <v>32</v>
      </c>
      <c r="BN46">
        <f>$BN$8</f>
        <v>54</v>
      </c>
    </row>
    <row r="47" spans="1:66" ht="12.75" customHeight="1" x14ac:dyDescent="0.25">
      <c r="A47" s="18" t="s">
        <v>20</v>
      </c>
      <c r="B47" s="64">
        <f t="shared" si="33"/>
        <v>4.5425791206334187</v>
      </c>
      <c r="C47" s="64">
        <f t="shared" si="33"/>
        <v>0</v>
      </c>
      <c r="D47" s="64">
        <f t="shared" si="33"/>
        <v>0</v>
      </c>
      <c r="E47" s="54">
        <f>SUM(B47:D47)</f>
        <v>4.5425791206334187</v>
      </c>
      <c r="F47" s="36"/>
      <c r="G47" s="51">
        <f t="shared" si="34"/>
        <v>3.4815056701590845</v>
      </c>
      <c r="H47" s="51">
        <f t="shared" si="34"/>
        <v>0</v>
      </c>
      <c r="I47" s="51">
        <f t="shared" si="34"/>
        <v>0</v>
      </c>
      <c r="J47" s="51">
        <f>SUM(G47:I47)</f>
        <v>3.4815056701590845</v>
      </c>
      <c r="K47" s="19"/>
      <c r="L47" s="22">
        <f t="shared" si="35"/>
        <v>0.76641607723359195</v>
      </c>
      <c r="M47" s="22" t="str">
        <f t="shared" si="35"/>
        <v>--</v>
      </c>
      <c r="N47" s="22" t="str">
        <f t="shared" si="35"/>
        <v>--</v>
      </c>
      <c r="O47" s="23">
        <f t="shared" si="35"/>
        <v>0.76641607723359195</v>
      </c>
      <c r="S47" s="18" t="s">
        <v>20</v>
      </c>
      <c r="T47" s="65">
        <v>4.5425791206334187</v>
      </c>
      <c r="U47" s="65">
        <v>0</v>
      </c>
      <c r="V47" s="65">
        <v>0</v>
      </c>
      <c r="W47" s="54">
        <f>SUM(T47:V47)</f>
        <v>4.5425791206334187</v>
      </c>
      <c r="X47" s="36"/>
      <c r="Y47" s="51">
        <v>3.4815056701590845</v>
      </c>
      <c r="Z47" s="51">
        <v>0</v>
      </c>
      <c r="AA47" s="51">
        <v>0</v>
      </c>
      <c r="AB47" s="51">
        <f>SUM(Y47:AA47)</f>
        <v>3.4815056701590845</v>
      </c>
      <c r="AC47" s="19"/>
      <c r="AD47" s="22">
        <f t="shared" si="36"/>
        <v>0.76641607723359195</v>
      </c>
      <c r="AE47" s="22" t="str">
        <f t="shared" si="36"/>
        <v>--</v>
      </c>
      <c r="AF47" s="22" t="str">
        <f t="shared" si="36"/>
        <v>--</v>
      </c>
      <c r="AG47" s="23">
        <f t="shared" si="36"/>
        <v>0.76641607723359195</v>
      </c>
      <c r="AI47">
        <v>120</v>
      </c>
      <c r="AM47">
        <f>$AM$8</f>
        <v>7</v>
      </c>
      <c r="AN47">
        <f>$AN$8</f>
        <v>29</v>
      </c>
      <c r="AO47">
        <f>$AO$8</f>
        <v>51</v>
      </c>
      <c r="AR47" s="18" t="s">
        <v>20</v>
      </c>
      <c r="AS47" s="65">
        <v>0</v>
      </c>
      <c r="AT47" s="65">
        <v>0</v>
      </c>
      <c r="AU47" s="65">
        <v>0</v>
      </c>
      <c r="AV47" s="54">
        <f>SUM(AS47:AU47)</f>
        <v>0</v>
      </c>
      <c r="AW47" s="36"/>
      <c r="AX47" s="51">
        <v>0</v>
      </c>
      <c r="AY47" s="51">
        <v>0</v>
      </c>
      <c r="AZ47" s="51">
        <v>0</v>
      </c>
      <c r="BA47" s="51">
        <f>SUM(AX47:AZ47)</f>
        <v>0</v>
      </c>
      <c r="BB47" s="19"/>
      <c r="BC47" s="22" t="str">
        <f t="shared" si="37"/>
        <v>--</v>
      </c>
      <c r="BD47" s="22" t="str">
        <f t="shared" si="37"/>
        <v>--</v>
      </c>
      <c r="BE47" s="22" t="str">
        <f t="shared" si="37"/>
        <v>--</v>
      </c>
      <c r="BF47" s="23" t="str">
        <f t="shared" si="37"/>
        <v>--</v>
      </c>
      <c r="BH47">
        <v>120</v>
      </c>
      <c r="BL47">
        <f>$BL$8</f>
        <v>10</v>
      </c>
      <c r="BM47">
        <f>$BM$8</f>
        <v>32</v>
      </c>
      <c r="BN47">
        <f>$BN$8</f>
        <v>54</v>
      </c>
    </row>
    <row r="48" spans="1:66" ht="12.75" customHeight="1" x14ac:dyDescent="0.25">
      <c r="A48" s="18" t="s">
        <v>31</v>
      </c>
      <c r="B48" s="65">
        <f>SUM(B46:B47)</f>
        <v>136.41154030329935</v>
      </c>
      <c r="C48" s="65">
        <f>SUM(C46:C47)</f>
        <v>0</v>
      </c>
      <c r="D48" s="65">
        <f>SUM(D46:D47)</f>
        <v>0</v>
      </c>
      <c r="E48" s="65">
        <f>SUM(E46:E47)</f>
        <v>136.41154030329935</v>
      </c>
      <c r="F48" s="36"/>
      <c r="G48" s="51">
        <f>SUM(G46:G47)</f>
        <v>12.477207542712719</v>
      </c>
      <c r="H48" s="51">
        <f>SUM(H46:H47)</f>
        <v>0</v>
      </c>
      <c r="I48" s="51">
        <f>SUM(I46:I47)</f>
        <v>0</v>
      </c>
      <c r="J48" s="51">
        <f>SUM(J46:J47)</f>
        <v>12.477207542712719</v>
      </c>
      <c r="K48" s="19"/>
      <c r="L48" s="22">
        <f t="shared" si="35"/>
        <v>9.1467389892165421E-2</v>
      </c>
      <c r="M48" s="22" t="str">
        <f t="shared" si="35"/>
        <v>--</v>
      </c>
      <c r="N48" s="22" t="str">
        <f t="shared" si="35"/>
        <v>--</v>
      </c>
      <c r="O48" s="23">
        <f t="shared" si="35"/>
        <v>9.1467389892165421E-2</v>
      </c>
      <c r="S48" s="18" t="s">
        <v>31</v>
      </c>
      <c r="T48" s="65">
        <f>SUM(T46:T47)</f>
        <v>4.5425791206334187</v>
      </c>
      <c r="U48" s="65">
        <f>SUM(U46:U47)</f>
        <v>0</v>
      </c>
      <c r="V48" s="65">
        <f>SUM(V46:V47)</f>
        <v>0</v>
      </c>
      <c r="W48" s="65">
        <f>SUM(W46:W47)</f>
        <v>4.5425791206334187</v>
      </c>
      <c r="X48" s="36"/>
      <c r="Y48" s="51">
        <f>SUM(Y46:Y47)</f>
        <v>3.4815056701590845</v>
      </c>
      <c r="Z48" s="51">
        <f>SUM(Z46:Z47)</f>
        <v>0</v>
      </c>
      <c r="AA48" s="51">
        <f>SUM(AA46:AA47)</f>
        <v>0</v>
      </c>
      <c r="AB48" s="51">
        <f>SUM(AB46:AB47)</f>
        <v>3.4815056701590845</v>
      </c>
      <c r="AC48" s="19"/>
      <c r="AD48" s="22">
        <f t="shared" si="36"/>
        <v>0.76641607723359195</v>
      </c>
      <c r="AE48" s="22" t="str">
        <f t="shared" si="36"/>
        <v>--</v>
      </c>
      <c r="AF48" s="22" t="str">
        <f t="shared" si="36"/>
        <v>--</v>
      </c>
      <c r="AG48" s="23">
        <f t="shared" si="36"/>
        <v>0.76641607723359195</v>
      </c>
      <c r="AR48" s="18" t="s">
        <v>31</v>
      </c>
      <c r="AS48" s="65">
        <f>SUM(AS46:AS47)</f>
        <v>131.86896118266594</v>
      </c>
      <c r="AT48" s="65">
        <f>SUM(AT46:AT47)</f>
        <v>0</v>
      </c>
      <c r="AU48" s="65">
        <f>SUM(AU46:AU47)</f>
        <v>0</v>
      </c>
      <c r="AV48" s="65">
        <f>SUM(AV46:AV47)</f>
        <v>131.86896118266594</v>
      </c>
      <c r="AW48" s="36"/>
      <c r="AX48" s="51">
        <f>SUM(AX46:AX47)</f>
        <v>8.9957018725536351</v>
      </c>
      <c r="AY48" s="51">
        <f>SUM(AY46:AY47)</f>
        <v>0</v>
      </c>
      <c r="AZ48" s="51">
        <f>SUM(AZ46:AZ47)</f>
        <v>0</v>
      </c>
      <c r="BA48" s="51">
        <f>SUM(BA46:BA47)</f>
        <v>8.9957018725536351</v>
      </c>
      <c r="BB48" s="19"/>
      <c r="BC48" s="22">
        <f t="shared" si="37"/>
        <v>6.8216976852443059E-2</v>
      </c>
      <c r="BD48" s="22" t="str">
        <f t="shared" si="37"/>
        <v>--</v>
      </c>
      <c r="BE48" s="22" t="str">
        <f t="shared" si="37"/>
        <v>--</v>
      </c>
      <c r="BF48" s="23">
        <f t="shared" si="37"/>
        <v>6.8216976852443059E-2</v>
      </c>
    </row>
    <row r="49" spans="1:66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  <c r="S49" s="78" t="s">
        <v>32</v>
      </c>
      <c r="T49" s="65"/>
      <c r="U49" s="65"/>
      <c r="V49" s="65"/>
      <c r="W49" s="66"/>
      <c r="X49" s="36"/>
      <c r="Y49" s="51"/>
      <c r="Z49" s="51"/>
      <c r="AA49" s="51"/>
      <c r="AB49" s="51"/>
      <c r="AC49" s="19"/>
      <c r="AD49" s="19"/>
      <c r="AE49" s="36"/>
      <c r="AG49" s="17"/>
      <c r="AR49" s="78" t="s">
        <v>32</v>
      </c>
      <c r="AS49" s="65"/>
      <c r="AT49" s="65"/>
      <c r="AU49" s="65"/>
      <c r="AV49" s="66"/>
      <c r="AW49" s="36"/>
      <c r="AX49" s="51"/>
      <c r="AY49" s="51"/>
      <c r="AZ49" s="51"/>
      <c r="BA49" s="51"/>
      <c r="BB49" s="19"/>
      <c r="BC49" s="19"/>
      <c r="BD49" s="36"/>
      <c r="BF49" s="17"/>
    </row>
    <row r="50" spans="1:66" ht="12.75" customHeight="1" x14ac:dyDescent="0.25">
      <c r="A50" s="18" t="s">
        <v>19</v>
      </c>
      <c r="B50" s="64">
        <f t="shared" ref="B50:D51" si="38">SUM(T50,AS50)</f>
        <v>0</v>
      </c>
      <c r="C50" s="64">
        <f t="shared" si="38"/>
        <v>58.529597686633934</v>
      </c>
      <c r="D50" s="64">
        <f t="shared" si="38"/>
        <v>0</v>
      </c>
      <c r="E50" s="20">
        <f>SUM(B50:D50)</f>
        <v>58.529597686633934</v>
      </c>
      <c r="F50" s="36"/>
      <c r="G50" s="51">
        <f t="shared" ref="G50:I51" si="39">SUM(Y50,AX50)</f>
        <v>0</v>
      </c>
      <c r="H50" s="51">
        <f t="shared" si="39"/>
        <v>33.762780406206602</v>
      </c>
      <c r="I50" s="51">
        <f t="shared" si="39"/>
        <v>0</v>
      </c>
      <c r="J50" s="51">
        <f>SUM(G50:I50)</f>
        <v>33.762780406206602</v>
      </c>
      <c r="K50" s="19"/>
      <c r="L50" s="22" t="str">
        <f t="shared" ref="L50:O53" si="40">IF(B50&lt;&gt;0,G50/B50,"--")</f>
        <v>--</v>
      </c>
      <c r="M50" s="22">
        <f t="shared" si="40"/>
        <v>0.57684969213305926</v>
      </c>
      <c r="N50" s="22" t="str">
        <f t="shared" si="40"/>
        <v>--</v>
      </c>
      <c r="O50" s="23">
        <f t="shared" si="40"/>
        <v>0.57684969213305926</v>
      </c>
      <c r="S50" s="18" t="s">
        <v>19</v>
      </c>
      <c r="T50" s="64">
        <v>0</v>
      </c>
      <c r="U50" s="64">
        <v>0</v>
      </c>
      <c r="V50" s="64">
        <v>0</v>
      </c>
      <c r="W50" s="20">
        <f>SUM(T50:V50)</f>
        <v>0</v>
      </c>
      <c r="X50" s="36"/>
      <c r="Y50" s="51">
        <v>0</v>
      </c>
      <c r="Z50" s="51">
        <v>0</v>
      </c>
      <c r="AA50" s="51">
        <v>0</v>
      </c>
      <c r="AB50" s="51">
        <f>SUM(Y50:AA50)</f>
        <v>0</v>
      </c>
      <c r="AC50" s="19"/>
      <c r="AD50" s="22" t="str">
        <f t="shared" ref="AD50:AG53" si="41">IF(T50&lt;&gt;0,Y50/T50,"--")</f>
        <v>--</v>
      </c>
      <c r="AE50" s="22" t="str">
        <f t="shared" si="41"/>
        <v>--</v>
      </c>
      <c r="AF50" s="22" t="str">
        <f t="shared" si="41"/>
        <v>--</v>
      </c>
      <c r="AG50" s="23" t="str">
        <f t="shared" si="41"/>
        <v>--</v>
      </c>
      <c r="AI50">
        <v>95</v>
      </c>
      <c r="AM50">
        <f>$AM$8</f>
        <v>7</v>
      </c>
      <c r="AN50">
        <f>$AN$8</f>
        <v>29</v>
      </c>
      <c r="AO50">
        <f>$AO$8</f>
        <v>51</v>
      </c>
      <c r="AR50" s="18" t="s">
        <v>19</v>
      </c>
      <c r="AS50" s="64">
        <v>0</v>
      </c>
      <c r="AT50" s="64">
        <v>58.529597686633934</v>
      </c>
      <c r="AU50" s="64">
        <v>0</v>
      </c>
      <c r="AV50" s="20">
        <f>SUM(AS50:AU50)</f>
        <v>58.529597686633934</v>
      </c>
      <c r="AW50" s="36"/>
      <c r="AX50" s="51">
        <v>0</v>
      </c>
      <c r="AY50" s="51">
        <v>33.762780406206602</v>
      </c>
      <c r="AZ50" s="51">
        <v>0</v>
      </c>
      <c r="BA50" s="51">
        <f>SUM(AX50:AZ50)</f>
        <v>33.762780406206602</v>
      </c>
      <c r="BB50" s="19"/>
      <c r="BC50" s="22" t="str">
        <f t="shared" ref="BC50:BF53" si="42">IF(AS50&lt;&gt;0,AX50/AS50,"--")</f>
        <v>--</v>
      </c>
      <c r="BD50" s="22">
        <f t="shared" si="42"/>
        <v>0.57684969213305926</v>
      </c>
      <c r="BE50" s="22" t="str">
        <f t="shared" si="42"/>
        <v>--</v>
      </c>
      <c r="BF50" s="23">
        <f t="shared" si="42"/>
        <v>0.57684969213305926</v>
      </c>
      <c r="BH50">
        <v>95</v>
      </c>
      <c r="BL50">
        <f>$BL$8</f>
        <v>10</v>
      </c>
      <c r="BM50">
        <f>$BM$8</f>
        <v>32</v>
      </c>
      <c r="BN50">
        <f>$BN$8</f>
        <v>54</v>
      </c>
    </row>
    <row r="51" spans="1:66" x14ac:dyDescent="0.25">
      <c r="A51" s="18" t="s">
        <v>20</v>
      </c>
      <c r="B51" s="64">
        <f t="shared" si="38"/>
        <v>0</v>
      </c>
      <c r="C51" s="64">
        <f t="shared" si="38"/>
        <v>202.09617319683727</v>
      </c>
      <c r="D51" s="64">
        <f t="shared" si="38"/>
        <v>0</v>
      </c>
      <c r="E51" s="20">
        <f>SUM(B51:D51)</f>
        <v>202.09617319683727</v>
      </c>
      <c r="F51" s="36"/>
      <c r="G51" s="51">
        <f t="shared" si="39"/>
        <v>0</v>
      </c>
      <c r="H51" s="51">
        <f t="shared" si="39"/>
        <v>354.59982928488597</v>
      </c>
      <c r="I51" s="51">
        <f t="shared" si="39"/>
        <v>0</v>
      </c>
      <c r="J51" s="51">
        <f>SUM(G51:I51)</f>
        <v>354.59982928488597</v>
      </c>
      <c r="K51" s="19"/>
      <c r="L51" s="22" t="str">
        <f t="shared" si="40"/>
        <v>--</v>
      </c>
      <c r="M51" s="22">
        <f t="shared" si="40"/>
        <v>1.7546093212735576</v>
      </c>
      <c r="N51" s="22" t="str">
        <f t="shared" si="40"/>
        <v>--</v>
      </c>
      <c r="O51" s="23">
        <f t="shared" si="40"/>
        <v>1.7546093212735576</v>
      </c>
      <c r="S51" s="18" t="s">
        <v>20</v>
      </c>
      <c r="T51" s="64">
        <v>0</v>
      </c>
      <c r="U51" s="64">
        <v>139.28195298625371</v>
      </c>
      <c r="V51" s="64">
        <v>0</v>
      </c>
      <c r="W51" s="20">
        <f>SUM(T51:V51)</f>
        <v>139.28195298625371</v>
      </c>
      <c r="X51" s="36"/>
      <c r="Y51" s="51">
        <v>0</v>
      </c>
      <c r="Z51" s="51">
        <v>244.38541299486616</v>
      </c>
      <c r="AA51" s="51">
        <v>0</v>
      </c>
      <c r="AB51" s="51">
        <f>SUM(Y51:AA51)</f>
        <v>244.38541299486616</v>
      </c>
      <c r="AC51" s="19"/>
      <c r="AD51" s="22" t="str">
        <f t="shared" si="41"/>
        <v>--</v>
      </c>
      <c r="AE51" s="22">
        <f t="shared" si="41"/>
        <v>1.7546093212735574</v>
      </c>
      <c r="AF51" s="22" t="str">
        <f t="shared" si="41"/>
        <v>--</v>
      </c>
      <c r="AG51" s="23">
        <f t="shared" si="41"/>
        <v>1.7546093212735574</v>
      </c>
      <c r="AI51">
        <v>97</v>
      </c>
      <c r="AM51">
        <f>$AM$8</f>
        <v>7</v>
      </c>
      <c r="AN51">
        <f>$AN$8</f>
        <v>29</v>
      </c>
      <c r="AO51">
        <f>$AO$8</f>
        <v>51</v>
      </c>
      <c r="AR51" s="18" t="s">
        <v>20</v>
      </c>
      <c r="AS51" s="64">
        <v>0</v>
      </c>
      <c r="AT51" s="64">
        <v>62.814220210583564</v>
      </c>
      <c r="AU51" s="64">
        <v>0</v>
      </c>
      <c r="AV51" s="20">
        <f>SUM(AS51:AU51)</f>
        <v>62.814220210583564</v>
      </c>
      <c r="AW51" s="36"/>
      <c r="AX51" s="51">
        <v>0</v>
      </c>
      <c r="AY51" s="51">
        <v>110.2144162900198</v>
      </c>
      <c r="AZ51" s="51">
        <v>0</v>
      </c>
      <c r="BA51" s="51">
        <f>SUM(AX51:AZ51)</f>
        <v>110.2144162900198</v>
      </c>
      <c r="BB51" s="19"/>
      <c r="BC51" s="22" t="str">
        <f t="shared" si="42"/>
        <v>--</v>
      </c>
      <c r="BD51" s="22">
        <f t="shared" si="42"/>
        <v>1.7546093212735574</v>
      </c>
      <c r="BE51" s="22" t="str">
        <f t="shared" si="42"/>
        <v>--</v>
      </c>
      <c r="BF51" s="23">
        <f t="shared" si="42"/>
        <v>1.7546093212735574</v>
      </c>
      <c r="BH51">
        <v>97</v>
      </c>
      <c r="BL51">
        <f>$BL$8</f>
        <v>10</v>
      </c>
      <c r="BM51">
        <f>$BM$8</f>
        <v>32</v>
      </c>
      <c r="BN51">
        <f>$BN$8</f>
        <v>54</v>
      </c>
    </row>
    <row r="52" spans="1:66" x14ac:dyDescent="0.25">
      <c r="A52" s="79" t="s">
        <v>33</v>
      </c>
      <c r="B52" s="103">
        <f>SUM(B50:B51)</f>
        <v>0</v>
      </c>
      <c r="C52" s="103">
        <f>SUM(C50:C51)</f>
        <v>260.6257708834712</v>
      </c>
      <c r="D52" s="103">
        <f>SUM(D50:D51)</f>
        <v>0</v>
      </c>
      <c r="E52" s="103">
        <f>SUM(E50:E51)</f>
        <v>260.6257708834712</v>
      </c>
      <c r="F52" s="102"/>
      <c r="G52" s="69">
        <f>SUM(G50:G51)</f>
        <v>0</v>
      </c>
      <c r="H52" s="69">
        <f>SUM(H50:H51)</f>
        <v>388.36260969109259</v>
      </c>
      <c r="I52" s="69">
        <f>SUM(I50:I51)</f>
        <v>0</v>
      </c>
      <c r="J52" s="69">
        <f>SUM(J50:J51)</f>
        <v>388.36260969109259</v>
      </c>
      <c r="K52" s="28"/>
      <c r="L52" s="31" t="str">
        <f t="shared" si="40"/>
        <v>--</v>
      </c>
      <c r="M52" s="31">
        <f t="shared" si="40"/>
        <v>1.4901159174498289</v>
      </c>
      <c r="N52" s="31" t="str">
        <f t="shared" si="40"/>
        <v>--</v>
      </c>
      <c r="O52" s="32">
        <f t="shared" si="40"/>
        <v>1.4901159174498289</v>
      </c>
      <c r="S52" s="79" t="s">
        <v>33</v>
      </c>
      <c r="T52" s="103">
        <f>SUM(T50:T51)</f>
        <v>0</v>
      </c>
      <c r="U52" s="103">
        <f>SUM(U50:U51)</f>
        <v>139.28195298625371</v>
      </c>
      <c r="V52" s="103">
        <f>SUM(V50:V51)</f>
        <v>0</v>
      </c>
      <c r="W52" s="103">
        <f>SUM(W50:W51)</f>
        <v>139.28195298625371</v>
      </c>
      <c r="X52" s="102"/>
      <c r="Y52" s="69">
        <f>SUM(Y50:Y51)</f>
        <v>0</v>
      </c>
      <c r="Z52" s="69">
        <f>SUM(Z50:Z51)</f>
        <v>244.38541299486616</v>
      </c>
      <c r="AA52" s="69">
        <f>SUM(AA50:AA51)</f>
        <v>0</v>
      </c>
      <c r="AB52" s="69">
        <f>SUM(AB50:AB51)</f>
        <v>244.38541299486616</v>
      </c>
      <c r="AC52" s="28"/>
      <c r="AD52" s="31" t="str">
        <f t="shared" si="41"/>
        <v>--</v>
      </c>
      <c r="AE52" s="31">
        <f t="shared" si="41"/>
        <v>1.7546093212735574</v>
      </c>
      <c r="AF52" s="31" t="str">
        <f t="shared" si="41"/>
        <v>--</v>
      </c>
      <c r="AG52" s="32">
        <f t="shared" si="41"/>
        <v>1.7546093212735574</v>
      </c>
      <c r="AR52" s="79" t="s">
        <v>33</v>
      </c>
      <c r="AS52" s="103">
        <f>SUM(AS50:AS51)</f>
        <v>0</v>
      </c>
      <c r="AT52" s="103">
        <f>SUM(AT50:AT51)</f>
        <v>121.34381789721749</v>
      </c>
      <c r="AU52" s="103">
        <f>SUM(AU50:AU51)</f>
        <v>0</v>
      </c>
      <c r="AV52" s="103">
        <f>SUM(AV50:AV51)</f>
        <v>121.34381789721749</v>
      </c>
      <c r="AW52" s="102"/>
      <c r="AX52" s="69">
        <f>SUM(AX50:AX51)</f>
        <v>0</v>
      </c>
      <c r="AY52" s="69">
        <f>SUM(AY50:AY51)</f>
        <v>143.9771966962264</v>
      </c>
      <c r="AZ52" s="69">
        <f>SUM(AZ50:AZ51)</f>
        <v>0</v>
      </c>
      <c r="BA52" s="69">
        <f>SUM(BA50:BA51)</f>
        <v>143.9771966962264</v>
      </c>
      <c r="BB52" s="28"/>
      <c r="BC52" s="31" t="str">
        <f t="shared" si="42"/>
        <v>--</v>
      </c>
      <c r="BD52" s="31">
        <f t="shared" si="42"/>
        <v>1.1865227185960161</v>
      </c>
      <c r="BE52" s="31" t="str">
        <f t="shared" si="42"/>
        <v>--</v>
      </c>
      <c r="BF52" s="32">
        <f t="shared" si="42"/>
        <v>1.1865227185960161</v>
      </c>
    </row>
    <row r="53" spans="1:66" ht="13.5" thickBot="1" x14ac:dyDescent="0.35">
      <c r="A53" s="33" t="s">
        <v>17</v>
      </c>
      <c r="B53" s="82">
        <f>SUM(B48,B52)</f>
        <v>136.41154030329935</v>
      </c>
      <c r="C53" s="82">
        <f>SUM(C48,C52)</f>
        <v>260.6257708834712</v>
      </c>
      <c r="D53" s="82">
        <f>SUM(D48,D52)</f>
        <v>0</v>
      </c>
      <c r="E53" s="82">
        <f>SUM(E48,E52)</f>
        <v>397.03731118677058</v>
      </c>
      <c r="F53" s="38"/>
      <c r="G53" s="81">
        <f>SUM(G48,G52)</f>
        <v>12.477207542712719</v>
      </c>
      <c r="H53" s="81">
        <f>SUM(H48,H52)</f>
        <v>388.36260969109259</v>
      </c>
      <c r="I53" s="81">
        <f>SUM(I48,I52)</f>
        <v>0</v>
      </c>
      <c r="J53" s="81">
        <f>SUM(J48,J52)</f>
        <v>400.83981723380532</v>
      </c>
      <c r="K53" s="37"/>
      <c r="L53" s="40">
        <f t="shared" si="40"/>
        <v>9.1467389892165421E-2</v>
      </c>
      <c r="M53" s="40">
        <f t="shared" si="40"/>
        <v>1.4901159174498289</v>
      </c>
      <c r="N53" s="40" t="str">
        <f t="shared" si="40"/>
        <v>--</v>
      </c>
      <c r="O53" s="41">
        <f t="shared" si="40"/>
        <v>1.0095772007816313</v>
      </c>
      <c r="S53" s="33" t="s">
        <v>17</v>
      </c>
      <c r="T53" s="82">
        <f>SUM(T48,T52)</f>
        <v>4.5425791206334187</v>
      </c>
      <c r="U53" s="82">
        <f>SUM(U48,U52)</f>
        <v>139.28195298625371</v>
      </c>
      <c r="V53" s="82">
        <f>SUM(V48,V52)</f>
        <v>0</v>
      </c>
      <c r="W53" s="82">
        <f>SUM(W48,W52)</f>
        <v>143.82453210688712</v>
      </c>
      <c r="X53" s="38"/>
      <c r="Y53" s="81">
        <f>SUM(Y48,Y52)</f>
        <v>3.4815056701590845</v>
      </c>
      <c r="Z53" s="81">
        <f>SUM(Z48,Z52)</f>
        <v>244.38541299486616</v>
      </c>
      <c r="AA53" s="81">
        <f>SUM(AA48,AA52)</f>
        <v>0</v>
      </c>
      <c r="AB53" s="81">
        <f>SUM(AB48,AB52)</f>
        <v>247.86691866502525</v>
      </c>
      <c r="AC53" s="37"/>
      <c r="AD53" s="40">
        <f t="shared" si="41"/>
        <v>0.76641607723359195</v>
      </c>
      <c r="AE53" s="40">
        <f t="shared" si="41"/>
        <v>1.7546093212735574</v>
      </c>
      <c r="AF53" s="40" t="str">
        <f t="shared" si="41"/>
        <v>--</v>
      </c>
      <c r="AG53" s="41">
        <f t="shared" si="41"/>
        <v>1.7233980534059112</v>
      </c>
      <c r="AR53" s="33" t="s">
        <v>17</v>
      </c>
      <c r="AS53" s="82">
        <f>SUM(AS48,AS52)</f>
        <v>131.86896118266594</v>
      </c>
      <c r="AT53" s="82">
        <f>SUM(AT48,AT52)</f>
        <v>121.34381789721749</v>
      </c>
      <c r="AU53" s="82">
        <f>SUM(AU48,AU52)</f>
        <v>0</v>
      </c>
      <c r="AV53" s="82">
        <f>SUM(AV48,AV52)</f>
        <v>253.21277907988343</v>
      </c>
      <c r="AW53" s="38"/>
      <c r="AX53" s="81">
        <f>SUM(AX48,AX52)</f>
        <v>8.9957018725536351</v>
      </c>
      <c r="AY53" s="81">
        <f>SUM(AY48,AY52)</f>
        <v>143.9771966962264</v>
      </c>
      <c r="AZ53" s="81">
        <f>SUM(AZ48,AZ52)</f>
        <v>0</v>
      </c>
      <c r="BA53" s="81">
        <f>SUM(BA48,BA52)</f>
        <v>152.97289856878004</v>
      </c>
      <c r="BB53" s="37"/>
      <c r="BC53" s="40">
        <f t="shared" si="42"/>
        <v>6.8216976852443059E-2</v>
      </c>
      <c r="BD53" s="40">
        <f t="shared" si="42"/>
        <v>1.1865227185960161</v>
      </c>
      <c r="BE53" s="40" t="str">
        <f t="shared" si="42"/>
        <v>--</v>
      </c>
      <c r="BF53" s="41">
        <f t="shared" si="42"/>
        <v>0.60412787666028589</v>
      </c>
    </row>
    <row r="54" spans="1:66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  <c r="S54" s="42"/>
      <c r="T54" s="65"/>
      <c r="U54" s="65"/>
      <c r="V54" s="65"/>
      <c r="W54" s="67"/>
      <c r="X54" s="36"/>
      <c r="Y54" s="51"/>
      <c r="Z54" s="51"/>
      <c r="AA54" s="51"/>
      <c r="AB54" s="51"/>
      <c r="AC54" s="19"/>
      <c r="AD54" s="19"/>
      <c r="AE54" s="36"/>
      <c r="AR54" s="42"/>
      <c r="AS54" s="65"/>
      <c r="AT54" s="65"/>
      <c r="AU54" s="65"/>
      <c r="AV54" s="67"/>
      <c r="AW54" s="36"/>
      <c r="AX54" s="51"/>
      <c r="AY54" s="51"/>
      <c r="AZ54" s="51"/>
      <c r="BA54" s="51"/>
      <c r="BB54" s="19"/>
      <c r="BC54" s="19"/>
      <c r="BD54" s="36"/>
    </row>
    <row r="55" spans="1:66" ht="13" x14ac:dyDescent="0.3">
      <c r="A55" s="42" t="s">
        <v>21</v>
      </c>
      <c r="B55" s="65">
        <f>B42</f>
        <v>141.75098457083271</v>
      </c>
      <c r="C55" s="65">
        <f>C42</f>
        <v>565.38047354189655</v>
      </c>
      <c r="D55" s="65">
        <f>D42</f>
        <v>0</v>
      </c>
      <c r="E55" s="65">
        <f>E42</f>
        <v>707.13145811272921</v>
      </c>
      <c r="F55" s="42"/>
      <c r="G55" s="51">
        <f>G42+G53</f>
        <v>46.205476924877956</v>
      </c>
      <c r="H55" s="51">
        <f>H42+H53</f>
        <v>862.87312766572904</v>
      </c>
      <c r="I55" s="51">
        <f>I42+I53</f>
        <v>0</v>
      </c>
      <c r="J55" s="51">
        <f>J42+J53</f>
        <v>909.07860459060691</v>
      </c>
      <c r="K55" s="19"/>
      <c r="L55" s="22">
        <f>IF(B55&lt;&gt;0,G55/B55,"--")</f>
        <v>0.32596229976652585</v>
      </c>
      <c r="M55" s="22">
        <f>IF(C55&lt;&gt;0,H55/C55,"--")</f>
        <v>1.5261813381352785</v>
      </c>
      <c r="N55" s="22" t="str">
        <f>IF(D55&lt;&gt;0,I55/D55,"--")</f>
        <v>--</v>
      </c>
      <c r="O55" s="22">
        <f>IF(E55&lt;&gt;0,J55/E55,"--")</f>
        <v>1.2855864269097244</v>
      </c>
      <c r="S55" s="42" t="s">
        <v>21</v>
      </c>
      <c r="T55" s="65">
        <f>T42</f>
        <v>9.882023388166747</v>
      </c>
      <c r="U55" s="65">
        <f>U42</f>
        <v>444.03665564467906</v>
      </c>
      <c r="V55" s="65">
        <f>V42</f>
        <v>0</v>
      </c>
      <c r="W55" s="65">
        <f>W42</f>
        <v>453.91867903284583</v>
      </c>
      <c r="X55" s="42"/>
      <c r="Y55" s="51">
        <f>Y42+Y53</f>
        <v>6.5489322023889116</v>
      </c>
      <c r="Z55" s="51">
        <f>Z42+Z53</f>
        <v>621.24966140493893</v>
      </c>
      <c r="AA55" s="51">
        <f>AA42+AA53</f>
        <v>0</v>
      </c>
      <c r="AB55" s="51">
        <f>AB42+AB53</f>
        <v>627.7985936073278</v>
      </c>
      <c r="AC55" s="19"/>
      <c r="AD55" s="22">
        <f>IF(T55&lt;&gt;0,Y55/T55,"--")</f>
        <v>0.66271166795971626</v>
      </c>
      <c r="AE55" s="22">
        <f>IF(U55&lt;&gt;0,Z55/U55,"--")</f>
        <v>1.3990954429268263</v>
      </c>
      <c r="AF55" s="22" t="str">
        <f>IF(V55&lt;&gt;0,AA55/V55,"--")</f>
        <v>--</v>
      </c>
      <c r="AG55" s="22">
        <f>IF(W55&lt;&gt;0,AB55/W55,"--")</f>
        <v>1.3830640213902718</v>
      </c>
      <c r="AR55" s="42" t="s">
        <v>21</v>
      </c>
      <c r="AS55" s="65">
        <f>AS42</f>
        <v>131.86896118266594</v>
      </c>
      <c r="AT55" s="65">
        <f>AT42</f>
        <v>121.34381789721749</v>
      </c>
      <c r="AU55" s="65">
        <f>AU42</f>
        <v>0</v>
      </c>
      <c r="AV55" s="65">
        <f>AV42</f>
        <v>253.21277907988343</v>
      </c>
      <c r="AW55" s="42"/>
      <c r="AX55" s="51">
        <f>AX42+AX53</f>
        <v>39.656544722489045</v>
      </c>
      <c r="AY55" s="51">
        <f>AY42+AY53</f>
        <v>241.62346626079002</v>
      </c>
      <c r="AZ55" s="51">
        <f>AZ42+AZ53</f>
        <v>0</v>
      </c>
      <c r="BA55" s="51">
        <f>BA42+BA53</f>
        <v>281.28001098327911</v>
      </c>
      <c r="BB55" s="19"/>
      <c r="BC55" s="22">
        <f>IF(AS55&lt;&gt;0,AX55/AS55,"--")</f>
        <v>0.30072690621681991</v>
      </c>
      <c r="BD55" s="22">
        <f>IF(AT55&lt;&gt;0,AY55/AT55,"--")</f>
        <v>1.9912301297908201</v>
      </c>
      <c r="BE55" s="22" t="str">
        <f>IF(AU55&lt;&gt;0,AZ55/AU55,"--")</f>
        <v>--</v>
      </c>
      <c r="BF55" s="22">
        <f>IF(AV55&lt;&gt;0,BA55/AV55,"--")</f>
        <v>1.1108444526590857</v>
      </c>
    </row>
    <row r="56" spans="1:66" hidden="1" x14ac:dyDescent="0.25"/>
    <row r="57" spans="1:66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f>G55-Y55-AX55</f>
        <v>0</v>
      </c>
      <c r="H57" s="61">
        <f>H55-Z55-AY55</f>
        <v>0</v>
      </c>
      <c r="I57" s="61">
        <f>I55-AA55-AZ55</f>
        <v>0</v>
      </c>
      <c r="J57" s="61">
        <f>J55-AB55-BA55</f>
        <v>0</v>
      </c>
      <c r="K57" s="45"/>
      <c r="L57" s="72"/>
      <c r="M57" s="72"/>
      <c r="N57" s="72"/>
      <c r="O57" s="72"/>
      <c r="S57" s="89" t="s">
        <v>115</v>
      </c>
      <c r="T57" s="61">
        <f>T10-SUM(T11:T13)</f>
        <v>0</v>
      </c>
      <c r="U57" s="61">
        <f>U10-SUM(U11:U13)</f>
        <v>0</v>
      </c>
      <c r="V57" s="61">
        <f>V10-SUM(V11:V13)</f>
        <v>0</v>
      </c>
      <c r="W57" s="72"/>
      <c r="Y57" s="61">
        <v>0</v>
      </c>
      <c r="Z57" s="61">
        <v>0</v>
      </c>
      <c r="AA57" s="61">
        <v>0</v>
      </c>
      <c r="AC57" s="45"/>
      <c r="AD57" s="61">
        <v>0</v>
      </c>
      <c r="AE57" s="61">
        <v>0</v>
      </c>
      <c r="AF57" s="61">
        <v>0</v>
      </c>
      <c r="AI57">
        <v>117</v>
      </c>
      <c r="AM57">
        <f>$AM$8</f>
        <v>7</v>
      </c>
      <c r="AN57">
        <f>$AN$8</f>
        <v>29</v>
      </c>
      <c r="AO57">
        <f>$AO$8</f>
        <v>51</v>
      </c>
      <c r="AR57" s="89" t="s">
        <v>115</v>
      </c>
      <c r="AS57" s="61">
        <f>AS10-SUM(AS11:AS13)</f>
        <v>0</v>
      </c>
      <c r="AT57" s="61">
        <f>AT10-SUM(AT11:AT13)</f>
        <v>0</v>
      </c>
      <c r="AU57" s="61">
        <f>AU10-SUM(AU11:AU13)</f>
        <v>0</v>
      </c>
      <c r="AV57" s="72"/>
      <c r="AX57" s="61">
        <v>0</v>
      </c>
      <c r="AY57" s="61">
        <v>0</v>
      </c>
      <c r="AZ57" s="61">
        <v>0</v>
      </c>
      <c r="BB57" s="45"/>
      <c r="BC57" s="61">
        <v>0</v>
      </c>
      <c r="BD57" s="61">
        <v>0</v>
      </c>
      <c r="BE57" s="61">
        <v>0</v>
      </c>
      <c r="BH57">
        <v>117</v>
      </c>
      <c r="BL57">
        <f>$BL$8</f>
        <v>10</v>
      </c>
      <c r="BM57">
        <f>$BM$8</f>
        <v>32</v>
      </c>
      <c r="BN57">
        <f>$BN$8</f>
        <v>54</v>
      </c>
    </row>
    <row r="58" spans="1:66" hidden="1" x14ac:dyDescent="0.25">
      <c r="G58" s="72"/>
      <c r="H58" s="72"/>
      <c r="I58" s="72"/>
      <c r="K58" s="45"/>
      <c r="L58" s="72"/>
      <c r="M58" s="72"/>
      <c r="N58" s="72"/>
      <c r="Y58" s="61">
        <v>0</v>
      </c>
      <c r="Z58" s="61">
        <v>0</v>
      </c>
      <c r="AA58" s="61">
        <v>0</v>
      </c>
      <c r="AC58" s="45"/>
      <c r="AD58" s="61">
        <v>0</v>
      </c>
      <c r="AE58" s="61">
        <v>0</v>
      </c>
      <c r="AF58" s="61">
        <v>0</v>
      </c>
      <c r="AI58">
        <v>94</v>
      </c>
      <c r="AM58">
        <f>$AM$8</f>
        <v>7</v>
      </c>
      <c r="AN58">
        <f>$AN$8</f>
        <v>29</v>
      </c>
      <c r="AO58">
        <f>$AO$8</f>
        <v>51</v>
      </c>
      <c r="AX58" s="61">
        <v>0</v>
      </c>
      <c r="AY58" s="61">
        <v>0</v>
      </c>
      <c r="AZ58" s="61">
        <v>0</v>
      </c>
      <c r="BB58" s="45"/>
      <c r="BC58" s="61">
        <v>0</v>
      </c>
      <c r="BD58" s="61">
        <v>0</v>
      </c>
      <c r="BE58" s="61">
        <v>0</v>
      </c>
      <c r="BH58">
        <v>94</v>
      </c>
      <c r="BL58">
        <f>$BL$8</f>
        <v>10</v>
      </c>
      <c r="BM58">
        <f>$BM$8</f>
        <v>32</v>
      </c>
      <c r="BN58">
        <f>$BN$8</f>
        <v>54</v>
      </c>
    </row>
    <row r="59" spans="1:66" hidden="1" x14ac:dyDescent="0.25">
      <c r="A59" s="45" t="s">
        <v>186</v>
      </c>
      <c r="B59" s="162">
        <f>SUM(B57:J57,T57:AF59,AS57:BE59)</f>
        <v>-2.2204460492503131E-16</v>
      </c>
      <c r="G59" s="72"/>
      <c r="H59" s="72"/>
      <c r="I59" s="72"/>
      <c r="L59" s="72"/>
      <c r="M59" s="72"/>
      <c r="N59" s="72"/>
      <c r="T59" s="19"/>
      <c r="Y59" s="61">
        <v>0</v>
      </c>
      <c r="Z59" s="61">
        <v>0</v>
      </c>
      <c r="AA59" s="61">
        <v>0</v>
      </c>
      <c r="AD59" s="61">
        <v>0</v>
      </c>
      <c r="AE59" s="61">
        <v>0</v>
      </c>
      <c r="AF59" s="61">
        <v>0</v>
      </c>
      <c r="AI59">
        <v>47</v>
      </c>
      <c r="AK59">
        <v>31</v>
      </c>
      <c r="AM59">
        <f>$AM$8</f>
        <v>7</v>
      </c>
      <c r="AN59">
        <f>$AN$8</f>
        <v>29</v>
      </c>
      <c r="AO59">
        <f>$AO$8</f>
        <v>51</v>
      </c>
      <c r="AS59" s="19"/>
      <c r="AX59" s="61">
        <v>0</v>
      </c>
      <c r="AY59" s="61">
        <v>0</v>
      </c>
      <c r="AZ59" s="61">
        <v>0</v>
      </c>
      <c r="BC59" s="61">
        <v>0</v>
      </c>
      <c r="BD59" s="61">
        <v>-2.2204460492503131E-16</v>
      </c>
      <c r="BE59" s="61">
        <v>0</v>
      </c>
      <c r="BH59">
        <v>47</v>
      </c>
      <c r="BJ59">
        <v>31</v>
      </c>
      <c r="BL59">
        <f>$BL$8</f>
        <v>10</v>
      </c>
      <c r="BM59">
        <f>$BM$8</f>
        <v>32</v>
      </c>
      <c r="BN59">
        <f>$BN$8</f>
        <v>54</v>
      </c>
    </row>
    <row r="60" spans="1:66" x14ac:dyDescent="0.25">
      <c r="A60" s="29"/>
      <c r="B60" s="29"/>
      <c r="C60" s="29"/>
      <c r="D60" s="29"/>
      <c r="E60" s="29"/>
      <c r="S60" s="29"/>
      <c r="T60" s="29"/>
      <c r="U60" s="29"/>
      <c r="V60" s="29"/>
      <c r="W60" s="29"/>
      <c r="AR60" s="29"/>
      <c r="AS60" s="29"/>
      <c r="AT60" s="29"/>
      <c r="AU60" s="29"/>
      <c r="AV60" s="29"/>
    </row>
    <row r="61" spans="1:66" x14ac:dyDescent="0.25">
      <c r="A61" s="3" t="s">
        <v>22</v>
      </c>
      <c r="K61" s="45"/>
      <c r="L61" s="44"/>
      <c r="M61" s="44"/>
      <c r="N61" s="44"/>
    </row>
    <row r="62" spans="1:66" x14ac:dyDescent="0.25">
      <c r="A62" s="46" t="s">
        <v>264</v>
      </c>
      <c r="K62" s="45"/>
      <c r="L62" s="44"/>
      <c r="M62" s="44"/>
      <c r="N62" s="44"/>
    </row>
    <row r="63" spans="1:66" x14ac:dyDescent="0.25">
      <c r="A63" s="46" t="s">
        <v>107</v>
      </c>
      <c r="K63" s="45"/>
      <c r="L63" s="44"/>
      <c r="M63" s="44"/>
      <c r="N63" s="44"/>
    </row>
    <row r="64" spans="1:66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3" min="18" max="32" man="1"/>
    <brk id="43" max="1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C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84" width="0" hidden="1" customWidth="1"/>
  </cols>
  <sheetData>
    <row r="1" spans="1:68" s="3" customFormat="1" ht="15.5" x14ac:dyDescent="0.35">
      <c r="A1" s="1" t="str">
        <f>VLOOKUP(BP6,TabName,5,FALSE)</f>
        <v>Table 4.26 - Cost of Returned-to-Sender UAA Mail -- Standard Mail, Carrier Route (1), PARS Environment, FY 23</v>
      </c>
      <c r="S1" s="1" t="s">
        <v>181</v>
      </c>
      <c r="AR1" s="1" t="s">
        <v>182</v>
      </c>
    </row>
    <row r="2" spans="1:68" ht="8.15" customHeight="1" thickBot="1" x14ac:dyDescent="0.3"/>
    <row r="3" spans="1:68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  <c r="S3" s="4" t="s">
        <v>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5"/>
      <c r="AR3" s="4" t="s">
        <v>0</v>
      </c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35"/>
    </row>
    <row r="4" spans="1:68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s="13"/>
      <c r="T4" s="9" t="s">
        <v>1</v>
      </c>
      <c r="U4" s="10"/>
      <c r="V4" s="10"/>
      <c r="W4" s="10"/>
      <c r="X4" s="3"/>
      <c r="Y4" s="9" t="s">
        <v>2</v>
      </c>
      <c r="Z4" s="11"/>
      <c r="AA4" s="11"/>
      <c r="AB4" s="11"/>
      <c r="AC4" s="3"/>
      <c r="AD4" s="9" t="s">
        <v>3</v>
      </c>
      <c r="AE4" s="11"/>
      <c r="AF4" s="11"/>
      <c r="AG4" s="12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Q4" s="3"/>
      <c r="AR4" s="13"/>
      <c r="AS4" s="9" t="s">
        <v>1</v>
      </c>
      <c r="AT4" s="10"/>
      <c r="AU4" s="10"/>
      <c r="AV4" s="10"/>
      <c r="AW4" s="3"/>
      <c r="AX4" s="9" t="s">
        <v>2</v>
      </c>
      <c r="AY4" s="11"/>
      <c r="AZ4" s="11"/>
      <c r="BA4" s="11"/>
      <c r="BB4" s="3"/>
      <c r="BC4" s="9" t="s">
        <v>3</v>
      </c>
      <c r="BD4" s="11"/>
      <c r="BE4" s="11"/>
      <c r="BF4" s="12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2.75" customHeight="1" x14ac:dyDescent="0.3">
      <c r="A6" s="77" t="s">
        <v>23</v>
      </c>
      <c r="O6" s="17"/>
      <c r="S6" s="77" t="s">
        <v>23</v>
      </c>
      <c r="AG6" s="17"/>
      <c r="AR6" s="77" t="s">
        <v>23</v>
      </c>
      <c r="BF6" s="17"/>
      <c r="BP6">
        <v>26</v>
      </c>
    </row>
    <row r="7" spans="1:68" ht="12.75" customHeight="1" x14ac:dyDescent="0.3">
      <c r="A7" s="16" t="s">
        <v>103</v>
      </c>
      <c r="O7" s="17"/>
      <c r="S7" s="16" t="s">
        <v>103</v>
      </c>
      <c r="AG7" s="17"/>
      <c r="AR7" s="16" t="s">
        <v>103</v>
      </c>
      <c r="BF7" s="17"/>
    </row>
    <row r="8" spans="1:68" ht="12.75" customHeight="1" x14ac:dyDescent="0.25">
      <c r="A8" s="18" t="s">
        <v>13</v>
      </c>
      <c r="B8" s="64">
        <f t="shared" ref="B8:D13" si="0">SUM(T8,AS8)</f>
        <v>0.26364487617390753</v>
      </c>
      <c r="C8" s="64">
        <f t="shared" si="0"/>
        <v>0</v>
      </c>
      <c r="D8" s="64">
        <f t="shared" si="0"/>
        <v>0</v>
      </c>
      <c r="E8" s="19">
        <f t="shared" ref="E8:E13" si="1">SUM(B8:D8)</f>
        <v>0.26364487617390753</v>
      </c>
      <c r="G8" s="21">
        <f t="shared" ref="G8:I13" si="2">SUM(Y8,AX8)</f>
        <v>1.9516308322359843E-2</v>
      </c>
      <c r="H8" s="21">
        <f t="shared" si="2"/>
        <v>0</v>
      </c>
      <c r="I8" s="21">
        <f t="shared" si="2"/>
        <v>0</v>
      </c>
      <c r="J8" s="21">
        <f t="shared" ref="J8:J13" si="3">SUM(G8:I8)</f>
        <v>1.9516308322359843E-2</v>
      </c>
      <c r="L8" s="22">
        <f t="shared" ref="L8:O14" si="4">IF(B8&lt;&gt;0,G8/B8,"--")</f>
        <v>7.4024986207152157E-2</v>
      </c>
      <c r="M8" s="22" t="str">
        <f t="shared" si="4"/>
        <v>--</v>
      </c>
      <c r="N8" s="22" t="str">
        <f t="shared" si="4"/>
        <v>--</v>
      </c>
      <c r="O8" s="23">
        <f t="shared" si="4"/>
        <v>7.4024986207152157E-2</v>
      </c>
      <c r="S8" s="18" t="s">
        <v>13</v>
      </c>
      <c r="T8" s="19">
        <v>0.2278827572140037</v>
      </c>
      <c r="U8" s="19">
        <v>0</v>
      </c>
      <c r="V8" s="19">
        <v>0</v>
      </c>
      <c r="W8" s="19">
        <f t="shared" ref="W8:W13" si="5">SUM(T8:V8)</f>
        <v>0.2278827572140037</v>
      </c>
      <c r="Y8" s="51">
        <v>1.8580782476689151E-2</v>
      </c>
      <c r="Z8" s="51">
        <v>0</v>
      </c>
      <c r="AA8" s="51">
        <v>0</v>
      </c>
      <c r="AB8" s="21">
        <f t="shared" ref="AB8:AB13" si="6">SUM(Y8:AA8)</f>
        <v>1.8580782476689151E-2</v>
      </c>
      <c r="AD8" s="22">
        <f t="shared" ref="AD8:AG14" si="7">IF(T8&lt;&gt;0,Y8/T8,"--")</f>
        <v>8.1536587953602913E-2</v>
      </c>
      <c r="AE8" s="22" t="str">
        <f t="shared" si="7"/>
        <v>--</v>
      </c>
      <c r="AF8" s="22" t="str">
        <f t="shared" si="7"/>
        <v>--</v>
      </c>
      <c r="AG8" s="23">
        <f t="shared" si="7"/>
        <v>8.1536587953602913E-2</v>
      </c>
      <c r="AI8">
        <v>38</v>
      </c>
      <c r="AM8" s="24">
        <f>VLOOKUP($BP$6,RMap,4,FALSE)</f>
        <v>7</v>
      </c>
      <c r="AN8" s="25">
        <f>VLOOKUP($BP$6,RMap,5,FALSE)</f>
        <v>29</v>
      </c>
      <c r="AO8" s="26">
        <f>VLOOKUP($BP$6,RMap,6,FALSE)</f>
        <v>51</v>
      </c>
      <c r="AR8" s="18" t="s">
        <v>13</v>
      </c>
      <c r="AS8" s="19">
        <v>3.5762118959903846E-2</v>
      </c>
      <c r="AT8" s="19">
        <v>0</v>
      </c>
      <c r="AU8" s="19">
        <v>0</v>
      </c>
      <c r="AV8" s="19">
        <f t="shared" ref="AV8:AV13" si="8">SUM(AS8:AU8)</f>
        <v>3.5762118959903846E-2</v>
      </c>
      <c r="AX8" s="51">
        <v>9.3552584567069166E-4</v>
      </c>
      <c r="AY8" s="51">
        <v>0</v>
      </c>
      <c r="AZ8" s="51">
        <v>0</v>
      </c>
      <c r="BA8" s="21">
        <f t="shared" ref="BA8:BA13" si="9">SUM(AX8:AZ8)</f>
        <v>9.3552584567069166E-4</v>
      </c>
      <c r="BC8" s="22">
        <f t="shared" ref="BC8:BF14" si="10">IF(AS8&lt;&gt;0,AX8/AS8,"--")</f>
        <v>2.6159687201969057E-2</v>
      </c>
      <c r="BD8" s="22" t="str">
        <f t="shared" si="10"/>
        <v>--</v>
      </c>
      <c r="BE8" s="22" t="str">
        <f t="shared" si="10"/>
        <v>--</v>
      </c>
      <c r="BF8" s="23">
        <f t="shared" si="10"/>
        <v>2.6159687201969057E-2</v>
      </c>
      <c r="BH8">
        <v>38</v>
      </c>
      <c r="BL8" s="24">
        <f>VLOOKUP($BP$6,RMap,7,FALSE)</f>
        <v>10</v>
      </c>
      <c r="BM8" s="25">
        <f>VLOOKUP($BP$6,RMap,8,FALSE)</f>
        <v>32</v>
      </c>
      <c r="BN8" s="26">
        <f>VLOOKUP($BP$6,RMap,9,FALSE)</f>
        <v>54</v>
      </c>
    </row>
    <row r="9" spans="1:68" ht="12.75" customHeight="1" x14ac:dyDescent="0.25">
      <c r="A9" s="27" t="s">
        <v>24</v>
      </c>
      <c r="B9" s="64">
        <f t="shared" si="0"/>
        <v>0.26364487617390753</v>
      </c>
      <c r="C9" s="64">
        <f t="shared" si="0"/>
        <v>0</v>
      </c>
      <c r="D9" s="64">
        <f t="shared" si="0"/>
        <v>0</v>
      </c>
      <c r="E9" s="19">
        <f t="shared" si="1"/>
        <v>0.26364487617390753</v>
      </c>
      <c r="G9" s="21">
        <f t="shared" si="2"/>
        <v>2.0214770408671584E-3</v>
      </c>
      <c r="H9" s="21">
        <f t="shared" si="2"/>
        <v>0</v>
      </c>
      <c r="I9" s="21">
        <f t="shared" si="2"/>
        <v>0</v>
      </c>
      <c r="J9" s="21">
        <f t="shared" si="3"/>
        <v>2.0214770408671584E-3</v>
      </c>
      <c r="L9" s="22">
        <f t="shared" si="4"/>
        <v>7.667423961365878E-3</v>
      </c>
      <c r="M9" s="22" t="str">
        <f t="shared" si="4"/>
        <v>--</v>
      </c>
      <c r="N9" s="22" t="str">
        <f t="shared" si="4"/>
        <v>--</v>
      </c>
      <c r="O9" s="23">
        <f t="shared" si="4"/>
        <v>7.667423961365878E-3</v>
      </c>
      <c r="S9" s="27" t="s">
        <v>24</v>
      </c>
      <c r="T9" s="19">
        <v>0.2278827572140037</v>
      </c>
      <c r="U9" s="19">
        <v>0</v>
      </c>
      <c r="V9" s="19">
        <v>0</v>
      </c>
      <c r="W9" s="19">
        <f t="shared" si="5"/>
        <v>0.2278827572140037</v>
      </c>
      <c r="Y9" s="51">
        <v>1.7472737130447748E-3</v>
      </c>
      <c r="Z9" s="51">
        <v>0</v>
      </c>
      <c r="AA9" s="51">
        <v>0</v>
      </c>
      <c r="AB9" s="21">
        <f t="shared" si="6"/>
        <v>1.7472737130447748E-3</v>
      </c>
      <c r="AD9" s="22">
        <f t="shared" si="7"/>
        <v>7.667423961365878E-3</v>
      </c>
      <c r="AE9" s="22" t="str">
        <f t="shared" si="7"/>
        <v>--</v>
      </c>
      <c r="AF9" s="22" t="str">
        <f t="shared" si="7"/>
        <v>--</v>
      </c>
      <c r="AG9" s="23">
        <f t="shared" si="7"/>
        <v>7.667423961365878E-3</v>
      </c>
      <c r="AI9">
        <v>39</v>
      </c>
      <c r="AM9">
        <f>$AM$8</f>
        <v>7</v>
      </c>
      <c r="AN9">
        <f>$AN$8</f>
        <v>29</v>
      </c>
      <c r="AO9">
        <f>$AO$8</f>
        <v>51</v>
      </c>
      <c r="AR9" s="27" t="s">
        <v>24</v>
      </c>
      <c r="AS9" s="19">
        <v>3.5762118959903846E-2</v>
      </c>
      <c r="AT9" s="19">
        <v>0</v>
      </c>
      <c r="AU9" s="19">
        <v>0</v>
      </c>
      <c r="AV9" s="19">
        <f t="shared" si="8"/>
        <v>3.5762118959903846E-2</v>
      </c>
      <c r="AX9" s="51">
        <v>2.742033278223837E-4</v>
      </c>
      <c r="AY9" s="51">
        <v>0</v>
      </c>
      <c r="AZ9" s="51">
        <v>0</v>
      </c>
      <c r="BA9" s="21">
        <f t="shared" si="9"/>
        <v>2.742033278223837E-4</v>
      </c>
      <c r="BC9" s="22">
        <f t="shared" si="10"/>
        <v>7.6674239613658771E-3</v>
      </c>
      <c r="BD9" s="22" t="str">
        <f t="shared" si="10"/>
        <v>--</v>
      </c>
      <c r="BE9" s="22" t="str">
        <f t="shared" si="10"/>
        <v>--</v>
      </c>
      <c r="BF9" s="23">
        <f t="shared" si="10"/>
        <v>7.6674239613658771E-3</v>
      </c>
      <c r="BH9">
        <v>39</v>
      </c>
      <c r="BL9">
        <f>$BL$8</f>
        <v>10</v>
      </c>
      <c r="BM9">
        <f>$BM$8</f>
        <v>32</v>
      </c>
      <c r="BN9">
        <f>$BN$8</f>
        <v>54</v>
      </c>
    </row>
    <row r="10" spans="1:68" ht="12.75" customHeight="1" x14ac:dyDescent="0.25">
      <c r="A10" s="18" t="s">
        <v>25</v>
      </c>
      <c r="B10" s="64">
        <f t="shared" si="0"/>
        <v>5.2728975234781466</v>
      </c>
      <c r="C10" s="64">
        <f t="shared" si="0"/>
        <v>0</v>
      </c>
      <c r="D10" s="64">
        <f t="shared" si="0"/>
        <v>0</v>
      </c>
      <c r="E10" s="19">
        <f t="shared" si="1"/>
        <v>5.2728975234781466</v>
      </c>
      <c r="G10" s="21">
        <f t="shared" si="2"/>
        <v>0.34224559140022826</v>
      </c>
      <c r="H10" s="21">
        <f t="shared" si="2"/>
        <v>0</v>
      </c>
      <c r="I10" s="21">
        <f t="shared" si="2"/>
        <v>0</v>
      </c>
      <c r="J10" s="21">
        <f t="shared" si="3"/>
        <v>0.34224559140022826</v>
      </c>
      <c r="L10" s="22">
        <f t="shared" si="4"/>
        <v>6.4906550881435252E-2</v>
      </c>
      <c r="M10" s="22" t="str">
        <f t="shared" si="4"/>
        <v>--</v>
      </c>
      <c r="N10" s="22" t="str">
        <f t="shared" si="4"/>
        <v>--</v>
      </c>
      <c r="O10" s="23">
        <f t="shared" si="4"/>
        <v>6.4906550881435252E-2</v>
      </c>
      <c r="S10" s="18" t="s">
        <v>25</v>
      </c>
      <c r="T10" s="19">
        <v>4.5576551442800701</v>
      </c>
      <c r="U10" s="19">
        <v>0</v>
      </c>
      <c r="V10" s="19">
        <v>0</v>
      </c>
      <c r="W10" s="19">
        <f t="shared" si="5"/>
        <v>4.5576551442800701</v>
      </c>
      <c r="Y10" s="51">
        <v>0.29582167552224953</v>
      </c>
      <c r="Z10" s="51">
        <v>0</v>
      </c>
      <c r="AA10" s="51">
        <v>0</v>
      </c>
      <c r="AB10" s="21">
        <f t="shared" si="6"/>
        <v>0.29582167552224953</v>
      </c>
      <c r="AD10" s="22">
        <f t="shared" si="7"/>
        <v>6.4906550881435265E-2</v>
      </c>
      <c r="AE10" s="22" t="str">
        <f t="shared" si="7"/>
        <v>--</v>
      </c>
      <c r="AF10" s="22" t="str">
        <f t="shared" si="7"/>
        <v>--</v>
      </c>
      <c r="AG10" s="23">
        <f t="shared" si="7"/>
        <v>6.4906550881435265E-2</v>
      </c>
      <c r="AI10">
        <v>40</v>
      </c>
      <c r="AK10">
        <v>10</v>
      </c>
      <c r="AM10">
        <f>$AM$8</f>
        <v>7</v>
      </c>
      <c r="AN10">
        <f>$AN$8</f>
        <v>29</v>
      </c>
      <c r="AO10">
        <f>$AO$8</f>
        <v>51</v>
      </c>
      <c r="AR10" s="18" t="s">
        <v>25</v>
      </c>
      <c r="AS10" s="19">
        <v>0.71524237919807632</v>
      </c>
      <c r="AT10" s="19">
        <v>0</v>
      </c>
      <c r="AU10" s="19">
        <v>0</v>
      </c>
      <c r="AV10" s="19">
        <f t="shared" si="8"/>
        <v>0.71524237919807632</v>
      </c>
      <c r="AX10" s="51">
        <v>4.6423915877978755E-2</v>
      </c>
      <c r="AY10" s="51">
        <v>0</v>
      </c>
      <c r="AZ10" s="51">
        <v>0</v>
      </c>
      <c r="BA10" s="21">
        <f t="shared" si="9"/>
        <v>4.6423915877978755E-2</v>
      </c>
      <c r="BC10" s="22">
        <f t="shared" si="10"/>
        <v>6.4906550881435265E-2</v>
      </c>
      <c r="BD10" s="22" t="str">
        <f t="shared" si="10"/>
        <v>--</v>
      </c>
      <c r="BE10" s="22" t="str">
        <f t="shared" si="10"/>
        <v>--</v>
      </c>
      <c r="BF10" s="23">
        <f t="shared" si="10"/>
        <v>6.4906550881435265E-2</v>
      </c>
      <c r="BH10">
        <v>40</v>
      </c>
      <c r="BJ10">
        <v>10</v>
      </c>
      <c r="BL10">
        <f>$BL$8</f>
        <v>10</v>
      </c>
      <c r="BM10">
        <f>$BM$8</f>
        <v>32</v>
      </c>
      <c r="BN10">
        <f>$BN$8</f>
        <v>54</v>
      </c>
    </row>
    <row r="11" spans="1:68" ht="12.75" customHeight="1" x14ac:dyDescent="0.25">
      <c r="A11" s="18" t="s">
        <v>26</v>
      </c>
      <c r="B11" s="64">
        <f t="shared" si="0"/>
        <v>1.970923020120571</v>
      </c>
      <c r="C11" s="64">
        <f t="shared" si="0"/>
        <v>0</v>
      </c>
      <c r="D11" s="64">
        <f t="shared" si="0"/>
        <v>0</v>
      </c>
      <c r="E11" s="19">
        <f t="shared" si="1"/>
        <v>1.970923020120571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3"/>
        <v>0</v>
      </c>
      <c r="L11" s="22">
        <f t="shared" si="4"/>
        <v>0</v>
      </c>
      <c r="M11" s="22" t="str">
        <f t="shared" si="4"/>
        <v>--</v>
      </c>
      <c r="N11" s="22" t="str">
        <f t="shared" si="4"/>
        <v>--</v>
      </c>
      <c r="O11" s="23">
        <f t="shared" si="4"/>
        <v>0</v>
      </c>
      <c r="S11" s="18" t="s">
        <v>26</v>
      </c>
      <c r="T11" s="19">
        <v>1.6951058895363647</v>
      </c>
      <c r="U11" s="19">
        <v>0</v>
      </c>
      <c r="V11" s="19">
        <v>0</v>
      </c>
      <c r="W11" s="19">
        <f t="shared" si="5"/>
        <v>1.6951058895363647</v>
      </c>
      <c r="Y11" s="51">
        <v>0</v>
      </c>
      <c r="Z11" s="51">
        <v>0</v>
      </c>
      <c r="AA11" s="51">
        <v>0</v>
      </c>
      <c r="AB11" s="21">
        <f t="shared" si="6"/>
        <v>0</v>
      </c>
      <c r="AD11" s="22">
        <f t="shared" si="7"/>
        <v>0</v>
      </c>
      <c r="AE11" s="22" t="str">
        <f t="shared" si="7"/>
        <v>--</v>
      </c>
      <c r="AF11" s="22" t="str">
        <f t="shared" si="7"/>
        <v>--</v>
      </c>
      <c r="AG11" s="23">
        <f t="shared" si="7"/>
        <v>0</v>
      </c>
      <c r="AI11">
        <v>41</v>
      </c>
      <c r="AK11">
        <v>10</v>
      </c>
      <c r="AM11">
        <f>$AM$8</f>
        <v>7</v>
      </c>
      <c r="AN11">
        <f>$AN$8</f>
        <v>29</v>
      </c>
      <c r="AO11">
        <f>$AO$8</f>
        <v>51</v>
      </c>
      <c r="AR11" s="18" t="s">
        <v>26</v>
      </c>
      <c r="AS11" s="19">
        <v>0.2758171305842062</v>
      </c>
      <c r="AT11" s="19">
        <v>0</v>
      </c>
      <c r="AU11" s="19">
        <v>0</v>
      </c>
      <c r="AV11" s="19">
        <f t="shared" si="8"/>
        <v>0.2758171305842062</v>
      </c>
      <c r="AX11" s="51">
        <v>0</v>
      </c>
      <c r="AY11" s="51">
        <v>0</v>
      </c>
      <c r="AZ11" s="51">
        <v>0</v>
      </c>
      <c r="BA11" s="21">
        <f t="shared" si="9"/>
        <v>0</v>
      </c>
      <c r="BC11" s="22">
        <f t="shared" si="10"/>
        <v>0</v>
      </c>
      <c r="BD11" s="22" t="str">
        <f t="shared" si="10"/>
        <v>--</v>
      </c>
      <c r="BE11" s="22" t="str">
        <f t="shared" si="10"/>
        <v>--</v>
      </c>
      <c r="BF11" s="23">
        <f t="shared" si="10"/>
        <v>0</v>
      </c>
      <c r="BH11">
        <v>41</v>
      </c>
      <c r="BJ11">
        <v>10</v>
      </c>
      <c r="BL11">
        <f>$BL$8</f>
        <v>10</v>
      </c>
      <c r="BM11">
        <f>$BM$8</f>
        <v>32</v>
      </c>
      <c r="BN11">
        <f>$BN$8</f>
        <v>54</v>
      </c>
    </row>
    <row r="12" spans="1:68" ht="12.75" customHeight="1" x14ac:dyDescent="0.25">
      <c r="A12" s="27" t="s">
        <v>92</v>
      </c>
      <c r="B12" s="64">
        <f t="shared" si="0"/>
        <v>3.0633631104556009</v>
      </c>
      <c r="C12" s="64">
        <f t="shared" si="0"/>
        <v>0</v>
      </c>
      <c r="D12" s="64">
        <f t="shared" si="0"/>
        <v>0</v>
      </c>
      <c r="E12" s="19">
        <f t="shared" si="1"/>
        <v>3.0633631104556009</v>
      </c>
      <c r="G12" s="21">
        <f t="shared" si="2"/>
        <v>0.30084303017754599</v>
      </c>
      <c r="H12" s="21">
        <f t="shared" si="2"/>
        <v>0</v>
      </c>
      <c r="I12" s="21">
        <f t="shared" si="2"/>
        <v>0</v>
      </c>
      <c r="J12" s="21">
        <f t="shared" si="3"/>
        <v>0.30084303017754599</v>
      </c>
      <c r="L12" s="22">
        <f t="shared" si="4"/>
        <v>9.8206781021399348E-2</v>
      </c>
      <c r="M12" s="22" t="str">
        <f t="shared" si="4"/>
        <v>--</v>
      </c>
      <c r="N12" s="22" t="str">
        <f t="shared" si="4"/>
        <v>--</v>
      </c>
      <c r="O12" s="23">
        <f t="shared" si="4"/>
        <v>9.8206781021399348E-2</v>
      </c>
      <c r="S12" s="27" t="s">
        <v>92</v>
      </c>
      <c r="T12" s="19">
        <v>2.6346664975297021</v>
      </c>
      <c r="U12" s="19">
        <v>0</v>
      </c>
      <c r="V12" s="19">
        <v>0</v>
      </c>
      <c r="W12" s="19">
        <f t="shared" si="5"/>
        <v>2.6346664975297021</v>
      </c>
      <c r="Y12" s="51">
        <v>0.27820882205080388</v>
      </c>
      <c r="Z12" s="51">
        <v>0</v>
      </c>
      <c r="AA12" s="51">
        <v>0</v>
      </c>
      <c r="AB12" s="21">
        <f t="shared" si="6"/>
        <v>0.27820882205080388</v>
      </c>
      <c r="AD12" s="22">
        <f t="shared" si="7"/>
        <v>0.1055954604924973</v>
      </c>
      <c r="AE12" s="22" t="str">
        <f t="shared" si="7"/>
        <v>--</v>
      </c>
      <c r="AF12" s="22" t="str">
        <f t="shared" si="7"/>
        <v>--</v>
      </c>
      <c r="AG12" s="23">
        <f t="shared" si="7"/>
        <v>0.1055954604924973</v>
      </c>
      <c r="AI12">
        <v>42</v>
      </c>
      <c r="AJ12">
        <v>43</v>
      </c>
      <c r="AK12">
        <v>10</v>
      </c>
      <c r="AM12">
        <f>$AM$8</f>
        <v>7</v>
      </c>
      <c r="AN12">
        <f>$AN$8</f>
        <v>29</v>
      </c>
      <c r="AO12">
        <f>$AO$8</f>
        <v>51</v>
      </c>
      <c r="AR12" s="27" t="s">
        <v>92</v>
      </c>
      <c r="AS12" s="19">
        <v>0.42869661292589895</v>
      </c>
      <c r="AT12" s="19">
        <v>0</v>
      </c>
      <c r="AU12" s="19">
        <v>0</v>
      </c>
      <c r="AV12" s="19">
        <f t="shared" si="8"/>
        <v>0.42869661292589895</v>
      </c>
      <c r="AX12" s="51">
        <v>2.2634208126742082E-2</v>
      </c>
      <c r="AY12" s="51">
        <v>0</v>
      </c>
      <c r="AZ12" s="51">
        <v>0</v>
      </c>
      <c r="BA12" s="21">
        <f t="shared" si="9"/>
        <v>2.2634208126742082E-2</v>
      </c>
      <c r="BC12" s="22">
        <f t="shared" si="10"/>
        <v>5.2797730246248641E-2</v>
      </c>
      <c r="BD12" s="22" t="str">
        <f t="shared" si="10"/>
        <v>--</v>
      </c>
      <c r="BE12" s="22" t="str">
        <f t="shared" si="10"/>
        <v>--</v>
      </c>
      <c r="BF12" s="23">
        <f t="shared" si="10"/>
        <v>5.2797730246248641E-2</v>
      </c>
      <c r="BH12">
        <v>42</v>
      </c>
      <c r="BI12">
        <v>43</v>
      </c>
      <c r="BJ12">
        <v>10</v>
      </c>
      <c r="BL12">
        <f>$BL$8</f>
        <v>10</v>
      </c>
      <c r="BM12">
        <f>$BM$8</f>
        <v>32</v>
      </c>
      <c r="BN12">
        <f>$BN$8</f>
        <v>54</v>
      </c>
    </row>
    <row r="13" spans="1:68" ht="12.75" customHeight="1" x14ac:dyDescent="0.25">
      <c r="A13" s="27" t="s">
        <v>104</v>
      </c>
      <c r="B13" s="64">
        <f t="shared" si="0"/>
        <v>0.23861139290197464</v>
      </c>
      <c r="C13" s="64">
        <f t="shared" si="0"/>
        <v>0</v>
      </c>
      <c r="D13" s="64">
        <f t="shared" si="0"/>
        <v>0</v>
      </c>
      <c r="E13" s="19">
        <f t="shared" si="1"/>
        <v>0.23861139290197464</v>
      </c>
      <c r="G13" s="21">
        <f t="shared" si="2"/>
        <v>7.4850151720629268E-2</v>
      </c>
      <c r="H13" s="21">
        <f t="shared" si="2"/>
        <v>0</v>
      </c>
      <c r="I13" s="21">
        <f t="shared" si="2"/>
        <v>0</v>
      </c>
      <c r="J13" s="21">
        <f t="shared" si="3"/>
        <v>7.4850151720629268E-2</v>
      </c>
      <c r="L13" s="22">
        <f t="shared" si="4"/>
        <v>0.31369060299387674</v>
      </c>
      <c r="M13" s="22" t="str">
        <f t="shared" si="4"/>
        <v>--</v>
      </c>
      <c r="N13" s="22" t="str">
        <f t="shared" si="4"/>
        <v>--</v>
      </c>
      <c r="O13" s="23">
        <f t="shared" si="4"/>
        <v>0.31369060299387674</v>
      </c>
      <c r="S13" s="27" t="s">
        <v>104</v>
      </c>
      <c r="T13" s="19">
        <v>0.2278827572140035</v>
      </c>
      <c r="U13" s="19">
        <v>0</v>
      </c>
      <c r="V13" s="19">
        <v>0</v>
      </c>
      <c r="W13" s="19">
        <f t="shared" si="5"/>
        <v>0.2278827572140035</v>
      </c>
      <c r="Y13" s="51">
        <v>7.1484679522367978E-2</v>
      </c>
      <c r="Z13" s="51">
        <v>0</v>
      </c>
      <c r="AA13" s="51">
        <v>0</v>
      </c>
      <c r="AB13" s="21">
        <f t="shared" si="6"/>
        <v>7.1484679522367978E-2</v>
      </c>
      <c r="AD13" s="22">
        <f t="shared" si="7"/>
        <v>0.31369060299387674</v>
      </c>
      <c r="AE13" s="22" t="str">
        <f t="shared" si="7"/>
        <v>--</v>
      </c>
      <c r="AF13" s="22" t="str">
        <f t="shared" si="7"/>
        <v>--</v>
      </c>
      <c r="AG13" s="23">
        <f t="shared" si="7"/>
        <v>0.31369060299387674</v>
      </c>
      <c r="AI13">
        <v>45</v>
      </c>
      <c r="AK13">
        <v>10</v>
      </c>
      <c r="AM13">
        <f>$AM$8</f>
        <v>7</v>
      </c>
      <c r="AN13">
        <f>$AN$8</f>
        <v>29</v>
      </c>
      <c r="AO13">
        <f>$AO$8</f>
        <v>51</v>
      </c>
      <c r="AR13" s="27" t="s">
        <v>104</v>
      </c>
      <c r="AS13" s="19">
        <v>1.0728635687971142E-2</v>
      </c>
      <c r="AT13" s="19">
        <v>0</v>
      </c>
      <c r="AU13" s="19">
        <v>0</v>
      </c>
      <c r="AV13" s="19">
        <f t="shared" si="8"/>
        <v>1.0728635687971142E-2</v>
      </c>
      <c r="AX13" s="51">
        <v>3.3654721982612932E-3</v>
      </c>
      <c r="AY13" s="51">
        <v>0</v>
      </c>
      <c r="AZ13" s="51">
        <v>0</v>
      </c>
      <c r="BA13" s="21">
        <f t="shared" si="9"/>
        <v>3.3654721982612932E-3</v>
      </c>
      <c r="BC13" s="22">
        <f t="shared" si="10"/>
        <v>0.31369060299387674</v>
      </c>
      <c r="BD13" s="22" t="str">
        <f t="shared" si="10"/>
        <v>--</v>
      </c>
      <c r="BE13" s="22" t="str">
        <f t="shared" si="10"/>
        <v>--</v>
      </c>
      <c r="BF13" s="23">
        <f t="shared" si="10"/>
        <v>0.31369060299387674</v>
      </c>
      <c r="BH13">
        <v>45</v>
      </c>
      <c r="BJ13">
        <v>10</v>
      </c>
      <c r="BL13">
        <f>$BL$8</f>
        <v>10</v>
      </c>
      <c r="BM13">
        <f>$BM$8</f>
        <v>32</v>
      </c>
      <c r="BN13">
        <f>$BN$8</f>
        <v>54</v>
      </c>
    </row>
    <row r="14" spans="1:68" ht="12.75" customHeight="1" x14ac:dyDescent="0.25">
      <c r="A14" s="18" t="s">
        <v>17</v>
      </c>
      <c r="B14" s="19">
        <f>B10</f>
        <v>5.2728975234781466</v>
      </c>
      <c r="C14" s="19">
        <f>C10</f>
        <v>0</v>
      </c>
      <c r="D14" s="19">
        <f>D10</f>
        <v>0</v>
      </c>
      <c r="E14" s="19">
        <f>E10</f>
        <v>5.2728975234781466</v>
      </c>
      <c r="G14" s="21">
        <f>SUM(G8:G13)</f>
        <v>0.73947655866163053</v>
      </c>
      <c r="H14" s="21">
        <f>SUM(H8:H13)</f>
        <v>0</v>
      </c>
      <c r="I14" s="21">
        <f>SUM(I8:I13)</f>
        <v>0</v>
      </c>
      <c r="J14" s="21">
        <f>SUM(J8:J13)</f>
        <v>0.73947655866163053</v>
      </c>
      <c r="L14" s="22">
        <f t="shared" si="4"/>
        <v>0.14024102599548563</v>
      </c>
      <c r="M14" s="22" t="str">
        <f t="shared" si="4"/>
        <v>--</v>
      </c>
      <c r="N14" s="22" t="str">
        <f t="shared" si="4"/>
        <v>--</v>
      </c>
      <c r="O14" s="23">
        <f t="shared" si="4"/>
        <v>0.14024102599548563</v>
      </c>
      <c r="S14" s="18" t="s">
        <v>17</v>
      </c>
      <c r="T14" s="19">
        <f>T10</f>
        <v>4.5576551442800701</v>
      </c>
      <c r="U14" s="19">
        <f>U10</f>
        <v>0</v>
      </c>
      <c r="V14" s="19">
        <f>V10</f>
        <v>0</v>
      </c>
      <c r="W14" s="19">
        <f>W10</f>
        <v>4.5576551442800701</v>
      </c>
      <c r="Y14" s="21">
        <f>SUM(Y8:Y13)</f>
        <v>0.66584323328515538</v>
      </c>
      <c r="Z14" s="21">
        <f>SUM(Z8:Z13)</f>
        <v>0</v>
      </c>
      <c r="AA14" s="21">
        <f>SUM(AA8:AA13)</f>
        <v>0</v>
      </c>
      <c r="AB14" s="21">
        <f>SUM(AB8:AB13)</f>
        <v>0.66584323328515538</v>
      </c>
      <c r="AD14" s="22">
        <f t="shared" si="7"/>
        <v>0.14609337745107795</v>
      </c>
      <c r="AE14" s="22" t="str">
        <f t="shared" si="7"/>
        <v>--</v>
      </c>
      <c r="AF14" s="22" t="str">
        <f t="shared" si="7"/>
        <v>--</v>
      </c>
      <c r="AG14" s="23">
        <f t="shared" si="7"/>
        <v>0.14609337745107795</v>
      </c>
      <c r="AR14" s="18" t="s">
        <v>17</v>
      </c>
      <c r="AS14" s="19">
        <f>AS10</f>
        <v>0.71524237919807632</v>
      </c>
      <c r="AT14" s="19">
        <f>AT10</f>
        <v>0</v>
      </c>
      <c r="AU14" s="19">
        <f>AU10</f>
        <v>0</v>
      </c>
      <c r="AV14" s="19">
        <f>AV10</f>
        <v>0.71524237919807632</v>
      </c>
      <c r="AX14" s="21">
        <f>SUM(AX8:AX13)</f>
        <v>7.3633325376475198E-2</v>
      </c>
      <c r="AY14" s="21">
        <f>SUM(AY8:AY13)</f>
        <v>0</v>
      </c>
      <c r="AZ14" s="21">
        <f>SUM(AZ8:AZ13)</f>
        <v>0</v>
      </c>
      <c r="BA14" s="21">
        <f>SUM(BA8:BA13)</f>
        <v>7.3633325376475198E-2</v>
      </c>
      <c r="BC14" s="22">
        <f t="shared" si="10"/>
        <v>0.10294877305652982</v>
      </c>
      <c r="BD14" s="22" t="str">
        <f t="shared" si="10"/>
        <v>--</v>
      </c>
      <c r="BE14" s="22" t="str">
        <f t="shared" si="10"/>
        <v>--</v>
      </c>
      <c r="BF14" s="23">
        <f t="shared" si="10"/>
        <v>0.10294877305652982</v>
      </c>
    </row>
    <row r="15" spans="1:68" ht="5.15" customHeight="1" x14ac:dyDescent="0.25">
      <c r="A15" s="18"/>
      <c r="O15" s="17"/>
      <c r="S15" s="18"/>
      <c r="AG15" s="17"/>
      <c r="AR15" s="18"/>
      <c r="BF15" s="17"/>
    </row>
    <row r="16" spans="1:68" ht="12.75" customHeight="1" x14ac:dyDescent="0.3">
      <c r="A16" s="16" t="s">
        <v>105</v>
      </c>
      <c r="O16" s="17"/>
      <c r="S16" s="16" t="s">
        <v>105</v>
      </c>
      <c r="AG16" s="17"/>
      <c r="AR16" s="16" t="s">
        <v>105</v>
      </c>
      <c r="BF16" s="17"/>
    </row>
    <row r="17" spans="1:82" ht="12.75" customHeight="1" x14ac:dyDescent="0.25">
      <c r="A17" s="18" t="s">
        <v>13</v>
      </c>
      <c r="B17" s="64">
        <f t="shared" ref="B17:D22" si="11">SUM(T17,AS17)</f>
        <v>807.40680118780881</v>
      </c>
      <c r="C17" s="64">
        <f t="shared" si="11"/>
        <v>0</v>
      </c>
      <c r="D17" s="64">
        <f t="shared" si="11"/>
        <v>0</v>
      </c>
      <c r="E17" s="19">
        <f t="shared" ref="E17:E22" si="12">SUM(B17:D17)</f>
        <v>807.40680118780881</v>
      </c>
      <c r="G17" s="21">
        <f t="shared" ref="G17:I22" si="13">SUM(Y17,AX17)</f>
        <v>39.806628487015303</v>
      </c>
      <c r="H17" s="21">
        <f t="shared" si="13"/>
        <v>0</v>
      </c>
      <c r="I17" s="21">
        <f t="shared" si="13"/>
        <v>0</v>
      </c>
      <c r="J17" s="21">
        <f t="shared" ref="J17:J22" si="14">SUM(G17:I17)</f>
        <v>39.806628487015303</v>
      </c>
      <c r="L17" s="22">
        <f t="shared" ref="L17:O23" si="15">IF(B17&lt;&gt;0,G17/B17,"--")</f>
        <v>4.9301824592577322E-2</v>
      </c>
      <c r="M17" s="22" t="str">
        <f t="shared" si="15"/>
        <v>--</v>
      </c>
      <c r="N17" s="22" t="str">
        <f t="shared" si="15"/>
        <v>--</v>
      </c>
      <c r="O17" s="23">
        <f t="shared" si="15"/>
        <v>4.9301824592577322E-2</v>
      </c>
      <c r="S17" s="18" t="s">
        <v>13</v>
      </c>
      <c r="T17" s="19">
        <v>21.519291017848069</v>
      </c>
      <c r="U17" s="19">
        <v>0</v>
      </c>
      <c r="V17" s="19">
        <v>0</v>
      </c>
      <c r="W17" s="19">
        <f t="shared" ref="W17:W22" si="16">SUM(T17:V17)</f>
        <v>21.519291017848069</v>
      </c>
      <c r="Y17" s="51">
        <v>1.4836273549967023</v>
      </c>
      <c r="Z17" s="51">
        <v>0</v>
      </c>
      <c r="AA17" s="51">
        <v>0</v>
      </c>
      <c r="AB17" s="21">
        <f t="shared" ref="AB17:AB22" si="17">SUM(Y17:AA17)</f>
        <v>1.4836273549967023</v>
      </c>
      <c r="AD17" s="22">
        <f t="shared" ref="AD17:AG23" si="18">IF(T17&lt;&gt;0,Y17/T17,"--")</f>
        <v>6.8944062969648209E-2</v>
      </c>
      <c r="AE17" s="22" t="str">
        <f t="shared" si="18"/>
        <v>--</v>
      </c>
      <c r="AF17" s="22" t="str">
        <f t="shared" si="18"/>
        <v>--</v>
      </c>
      <c r="AG17" s="23">
        <f t="shared" si="18"/>
        <v>6.8944062969648209E-2</v>
      </c>
      <c r="AI17">
        <v>48</v>
      </c>
      <c r="AJ17">
        <v>65</v>
      </c>
      <c r="AM17">
        <f t="shared" ref="AM17:AM22" si="19">$AM$8</f>
        <v>7</v>
      </c>
      <c r="AN17">
        <f t="shared" ref="AN17:AN22" si="20">$AN$8</f>
        <v>29</v>
      </c>
      <c r="AO17">
        <f t="shared" ref="AO17:AO22" si="21">$AO$8</f>
        <v>51</v>
      </c>
      <c r="AR17" s="18" t="s">
        <v>13</v>
      </c>
      <c r="AS17" s="19">
        <v>785.88751016996071</v>
      </c>
      <c r="AT17" s="19">
        <v>0</v>
      </c>
      <c r="AU17" s="19">
        <v>0</v>
      </c>
      <c r="AV17" s="19">
        <f t="shared" ref="AV17:AV22" si="22">SUM(AS17:AU17)</f>
        <v>785.88751016996071</v>
      </c>
      <c r="AX17" s="51">
        <v>38.323001132018604</v>
      </c>
      <c r="AY17" s="51">
        <v>0</v>
      </c>
      <c r="AZ17" s="51">
        <v>0</v>
      </c>
      <c r="BA17" s="21">
        <f t="shared" ref="BA17:BA22" si="23">SUM(AX17:AZ17)</f>
        <v>38.323001132018604</v>
      </c>
      <c r="BC17" s="22">
        <f t="shared" ref="BC17:BF23" si="24">IF(AS17&lt;&gt;0,AX17/AS17,"--")</f>
        <v>4.8763977841727812E-2</v>
      </c>
      <c r="BD17" s="22" t="str">
        <f t="shared" si="24"/>
        <v>--</v>
      </c>
      <c r="BE17" s="22" t="str">
        <f t="shared" si="24"/>
        <v>--</v>
      </c>
      <c r="BF17" s="23">
        <f t="shared" si="24"/>
        <v>4.8763977841727812E-2</v>
      </c>
      <c r="BH17">
        <v>48</v>
      </c>
      <c r="BI17">
        <v>65</v>
      </c>
      <c r="BL17">
        <f t="shared" ref="BL17:BL22" si="25">$BL$8</f>
        <v>10</v>
      </c>
      <c r="BM17">
        <f t="shared" ref="BM17:BM22" si="26">$BM$8</f>
        <v>32</v>
      </c>
      <c r="BN17">
        <f t="shared" ref="BN17:BN22" si="27">$BN$8</f>
        <v>54</v>
      </c>
    </row>
    <row r="18" spans="1:82" ht="12.75" customHeight="1" x14ac:dyDescent="0.25">
      <c r="A18" s="27" t="s">
        <v>24</v>
      </c>
      <c r="B18" s="64">
        <f t="shared" si="11"/>
        <v>807.40680118780881</v>
      </c>
      <c r="C18" s="64">
        <f t="shared" si="11"/>
        <v>0</v>
      </c>
      <c r="D18" s="64">
        <f t="shared" si="11"/>
        <v>0</v>
      </c>
      <c r="E18" s="19">
        <f t="shared" si="12"/>
        <v>807.40680118780881</v>
      </c>
      <c r="G18" s="21">
        <f t="shared" si="13"/>
        <v>6.19073025399718</v>
      </c>
      <c r="H18" s="21">
        <f t="shared" si="13"/>
        <v>0</v>
      </c>
      <c r="I18" s="21">
        <f t="shared" si="13"/>
        <v>0</v>
      </c>
      <c r="J18" s="21">
        <f t="shared" si="14"/>
        <v>6.19073025399718</v>
      </c>
      <c r="L18" s="22">
        <f t="shared" si="15"/>
        <v>7.6674239613658771E-3</v>
      </c>
      <c r="M18" s="22" t="str">
        <f t="shared" si="15"/>
        <v>--</v>
      </c>
      <c r="N18" s="22" t="str">
        <f t="shared" si="15"/>
        <v>--</v>
      </c>
      <c r="O18" s="23">
        <f t="shared" si="15"/>
        <v>7.6674239613658771E-3</v>
      </c>
      <c r="S18" s="27" t="s">
        <v>24</v>
      </c>
      <c r="T18" s="19">
        <v>21.519291017848069</v>
      </c>
      <c r="U18" s="19">
        <v>0</v>
      </c>
      <c r="V18" s="19">
        <v>0</v>
      </c>
      <c r="W18" s="19">
        <f t="shared" si="16"/>
        <v>21.519291017848069</v>
      </c>
      <c r="Y18" s="51">
        <v>0.16499752758185374</v>
      </c>
      <c r="Z18" s="51">
        <v>0</v>
      </c>
      <c r="AA18" s="51">
        <v>0</v>
      </c>
      <c r="AB18" s="21">
        <f t="shared" si="17"/>
        <v>0.16499752758185374</v>
      </c>
      <c r="AD18" s="22">
        <f t="shared" si="18"/>
        <v>7.6674239613658754E-3</v>
      </c>
      <c r="AE18" s="22" t="str">
        <f t="shared" si="18"/>
        <v>--</v>
      </c>
      <c r="AF18" s="22" t="str">
        <f t="shared" si="18"/>
        <v>--</v>
      </c>
      <c r="AG18" s="23">
        <f t="shared" si="18"/>
        <v>7.6674239613658754E-3</v>
      </c>
      <c r="AI18">
        <v>49</v>
      </c>
      <c r="AJ18">
        <v>66</v>
      </c>
      <c r="AM18">
        <f t="shared" si="19"/>
        <v>7</v>
      </c>
      <c r="AN18">
        <f t="shared" si="20"/>
        <v>29</v>
      </c>
      <c r="AO18">
        <f t="shared" si="21"/>
        <v>51</v>
      </c>
      <c r="AR18" s="27" t="s">
        <v>24</v>
      </c>
      <c r="AS18" s="19">
        <v>785.88751016996071</v>
      </c>
      <c r="AT18" s="19">
        <v>0</v>
      </c>
      <c r="AU18" s="19">
        <v>0</v>
      </c>
      <c r="AV18" s="19">
        <f t="shared" si="22"/>
        <v>785.88751016996071</v>
      </c>
      <c r="AX18" s="51">
        <v>6.0257327264153266</v>
      </c>
      <c r="AY18" s="51">
        <v>0</v>
      </c>
      <c r="AZ18" s="51">
        <v>0</v>
      </c>
      <c r="BA18" s="21">
        <f t="shared" si="23"/>
        <v>6.0257327264153266</v>
      </c>
      <c r="BC18" s="22">
        <f t="shared" si="24"/>
        <v>7.667423961365878E-3</v>
      </c>
      <c r="BD18" s="22" t="str">
        <f t="shared" si="24"/>
        <v>--</v>
      </c>
      <c r="BE18" s="22" t="str">
        <f t="shared" si="24"/>
        <v>--</v>
      </c>
      <c r="BF18" s="23">
        <f t="shared" si="24"/>
        <v>7.667423961365878E-3</v>
      </c>
      <c r="BH18">
        <v>49</v>
      </c>
      <c r="BI18">
        <v>66</v>
      </c>
      <c r="BL18">
        <f t="shared" si="25"/>
        <v>10</v>
      </c>
      <c r="BM18">
        <f t="shared" si="26"/>
        <v>32</v>
      </c>
      <c r="BN18">
        <f t="shared" si="27"/>
        <v>54</v>
      </c>
    </row>
    <row r="19" spans="1:82" ht="12.75" customHeight="1" x14ac:dyDescent="0.25">
      <c r="A19" s="18" t="s">
        <v>25</v>
      </c>
      <c r="B19" s="64">
        <f t="shared" si="11"/>
        <v>810.39507478136352</v>
      </c>
      <c r="C19" s="64">
        <f t="shared" si="11"/>
        <v>0</v>
      </c>
      <c r="D19" s="64">
        <f t="shared" si="11"/>
        <v>0</v>
      </c>
      <c r="E19" s="19">
        <f t="shared" si="12"/>
        <v>810.39507478136352</v>
      </c>
      <c r="G19" s="21">
        <f t="shared" si="13"/>
        <v>25.855374200548265</v>
      </c>
      <c r="H19" s="21">
        <f t="shared" si="13"/>
        <v>0</v>
      </c>
      <c r="I19" s="21">
        <f t="shared" si="13"/>
        <v>0</v>
      </c>
      <c r="J19" s="21">
        <f t="shared" si="14"/>
        <v>25.855374200548265</v>
      </c>
      <c r="L19" s="22">
        <f t="shared" si="15"/>
        <v>3.1904653674658362E-2</v>
      </c>
      <c r="M19" s="22" t="str">
        <f t="shared" si="15"/>
        <v>--</v>
      </c>
      <c r="N19" s="22" t="str">
        <f t="shared" si="15"/>
        <v>--</v>
      </c>
      <c r="O19" s="23">
        <f t="shared" si="15"/>
        <v>3.1904653674658362E-2</v>
      </c>
      <c r="S19" s="18" t="s">
        <v>25</v>
      </c>
      <c r="T19" s="19">
        <v>24.507564611402813</v>
      </c>
      <c r="U19" s="19">
        <v>0</v>
      </c>
      <c r="V19" s="19">
        <v>0</v>
      </c>
      <c r="W19" s="19">
        <f t="shared" si="16"/>
        <v>24.507564611402813</v>
      </c>
      <c r="Y19" s="51">
        <v>-0.47076229295353716</v>
      </c>
      <c r="Z19" s="51">
        <v>0</v>
      </c>
      <c r="AA19" s="51">
        <v>0</v>
      </c>
      <c r="AB19" s="21">
        <f t="shared" si="17"/>
        <v>-0.47076229295353716</v>
      </c>
      <c r="AD19" s="22">
        <f t="shared" si="18"/>
        <v>-1.9208856547684144E-2</v>
      </c>
      <c r="AE19" s="22" t="str">
        <f t="shared" si="18"/>
        <v>--</v>
      </c>
      <c r="AF19" s="22" t="str">
        <f t="shared" si="18"/>
        <v>--</v>
      </c>
      <c r="AG19" s="23">
        <f t="shared" si="18"/>
        <v>-1.9208856547684144E-2</v>
      </c>
      <c r="AI19">
        <v>50</v>
      </c>
      <c r="AJ19">
        <v>67</v>
      </c>
      <c r="AK19">
        <v>27</v>
      </c>
      <c r="AL19">
        <v>10</v>
      </c>
      <c r="AM19">
        <f t="shared" si="19"/>
        <v>7</v>
      </c>
      <c r="AN19">
        <f t="shared" si="20"/>
        <v>29</v>
      </c>
      <c r="AO19">
        <f t="shared" si="21"/>
        <v>51</v>
      </c>
      <c r="AR19" s="18" t="s">
        <v>25</v>
      </c>
      <c r="AS19" s="19">
        <v>785.88751016996071</v>
      </c>
      <c r="AT19" s="19">
        <v>0</v>
      </c>
      <c r="AU19" s="19">
        <v>0</v>
      </c>
      <c r="AV19" s="19">
        <f t="shared" si="22"/>
        <v>785.88751016996071</v>
      </c>
      <c r="AX19" s="51">
        <v>26.326136493501803</v>
      </c>
      <c r="AY19" s="51">
        <v>0</v>
      </c>
      <c r="AZ19" s="51">
        <v>0</v>
      </c>
      <c r="BA19" s="21">
        <f t="shared" si="23"/>
        <v>26.326136493501803</v>
      </c>
      <c r="BC19" s="22">
        <f t="shared" si="24"/>
        <v>3.349860654714866E-2</v>
      </c>
      <c r="BD19" s="22" t="str">
        <f t="shared" si="24"/>
        <v>--</v>
      </c>
      <c r="BE19" s="22" t="str">
        <f t="shared" si="24"/>
        <v>--</v>
      </c>
      <c r="BF19" s="23">
        <f t="shared" si="24"/>
        <v>3.349860654714866E-2</v>
      </c>
      <c r="BH19">
        <v>50</v>
      </c>
      <c r="BI19">
        <v>67</v>
      </c>
      <c r="BJ19">
        <v>27</v>
      </c>
      <c r="BK19">
        <v>10</v>
      </c>
      <c r="BL19">
        <f t="shared" si="25"/>
        <v>10</v>
      </c>
      <c r="BM19">
        <f t="shared" si="26"/>
        <v>32</v>
      </c>
      <c r="BN19">
        <f t="shared" si="27"/>
        <v>54</v>
      </c>
    </row>
    <row r="20" spans="1:82" ht="12.75" customHeight="1" x14ac:dyDescent="0.25">
      <c r="A20" s="18" t="s">
        <v>26</v>
      </c>
      <c r="B20" s="64">
        <f t="shared" si="11"/>
        <v>318.92715323375245</v>
      </c>
      <c r="C20" s="64">
        <f t="shared" si="11"/>
        <v>0</v>
      </c>
      <c r="D20" s="64">
        <f t="shared" si="11"/>
        <v>0</v>
      </c>
      <c r="E20" s="19">
        <f t="shared" si="12"/>
        <v>318.92715323375245</v>
      </c>
      <c r="G20" s="21">
        <f t="shared" si="13"/>
        <v>0</v>
      </c>
      <c r="H20" s="21">
        <f t="shared" si="13"/>
        <v>0</v>
      </c>
      <c r="I20" s="21">
        <f t="shared" si="13"/>
        <v>0</v>
      </c>
      <c r="J20" s="21">
        <f t="shared" si="14"/>
        <v>0</v>
      </c>
      <c r="L20" s="22">
        <f t="shared" si="15"/>
        <v>0</v>
      </c>
      <c r="M20" s="22" t="str">
        <f t="shared" si="15"/>
        <v>--</v>
      </c>
      <c r="N20" s="22" t="str">
        <f t="shared" si="15"/>
        <v>--</v>
      </c>
      <c r="O20" s="23">
        <f t="shared" si="15"/>
        <v>0</v>
      </c>
      <c r="S20" s="18" t="s">
        <v>26</v>
      </c>
      <c r="T20" s="19">
        <v>9.2874742267878592</v>
      </c>
      <c r="U20" s="19">
        <v>0</v>
      </c>
      <c r="V20" s="19">
        <v>0</v>
      </c>
      <c r="W20" s="19">
        <f t="shared" si="16"/>
        <v>9.2874742267878592</v>
      </c>
      <c r="Y20" s="51">
        <v>0</v>
      </c>
      <c r="Z20" s="51">
        <v>0</v>
      </c>
      <c r="AA20" s="51">
        <v>0</v>
      </c>
      <c r="AB20" s="21">
        <f t="shared" si="17"/>
        <v>0</v>
      </c>
      <c r="AD20" s="22">
        <f t="shared" si="18"/>
        <v>0</v>
      </c>
      <c r="AE20" s="22" t="str">
        <f t="shared" si="18"/>
        <v>--</v>
      </c>
      <c r="AF20" s="22" t="str">
        <f t="shared" si="18"/>
        <v>--</v>
      </c>
      <c r="AG20" s="23">
        <f t="shared" si="18"/>
        <v>0</v>
      </c>
      <c r="AI20">
        <v>51</v>
      </c>
      <c r="AJ20">
        <v>68</v>
      </c>
      <c r="AK20">
        <v>27</v>
      </c>
      <c r="AL20">
        <v>10</v>
      </c>
      <c r="AM20">
        <f t="shared" si="19"/>
        <v>7</v>
      </c>
      <c r="AN20">
        <f t="shared" si="20"/>
        <v>29</v>
      </c>
      <c r="AO20">
        <f t="shared" si="21"/>
        <v>51</v>
      </c>
      <c r="AR20" s="18" t="s">
        <v>26</v>
      </c>
      <c r="AS20" s="19">
        <v>309.63967900696457</v>
      </c>
      <c r="AT20" s="19">
        <v>0</v>
      </c>
      <c r="AU20" s="19">
        <v>0</v>
      </c>
      <c r="AV20" s="19">
        <f t="shared" si="22"/>
        <v>309.63967900696457</v>
      </c>
      <c r="AX20" s="51">
        <v>0</v>
      </c>
      <c r="AY20" s="51">
        <v>0</v>
      </c>
      <c r="AZ20" s="51">
        <v>0</v>
      </c>
      <c r="BA20" s="21">
        <f t="shared" si="23"/>
        <v>0</v>
      </c>
      <c r="BC20" s="22">
        <f t="shared" si="24"/>
        <v>0</v>
      </c>
      <c r="BD20" s="22" t="str">
        <f t="shared" si="24"/>
        <v>--</v>
      </c>
      <c r="BE20" s="22" t="str">
        <f t="shared" si="24"/>
        <v>--</v>
      </c>
      <c r="BF20" s="23">
        <f t="shared" si="24"/>
        <v>0</v>
      </c>
      <c r="BH20">
        <v>51</v>
      </c>
      <c r="BI20">
        <v>68</v>
      </c>
      <c r="BJ20">
        <v>27</v>
      </c>
      <c r="BK20">
        <v>10</v>
      </c>
      <c r="BL20">
        <f t="shared" si="25"/>
        <v>10</v>
      </c>
      <c r="BM20">
        <f t="shared" si="26"/>
        <v>32</v>
      </c>
      <c r="BN20">
        <f t="shared" si="27"/>
        <v>54</v>
      </c>
      <c r="BS20" t="s">
        <v>173</v>
      </c>
      <c r="BW20" t="s">
        <v>184</v>
      </c>
      <c r="CA20" t="s">
        <v>183</v>
      </c>
    </row>
    <row r="21" spans="1:82" ht="12.75" customHeight="1" x14ac:dyDescent="0.25">
      <c r="A21" s="27" t="s">
        <v>92</v>
      </c>
      <c r="B21" s="64">
        <f t="shared" si="11"/>
        <v>478.45423066449155</v>
      </c>
      <c r="C21" s="64">
        <f t="shared" si="11"/>
        <v>0</v>
      </c>
      <c r="D21" s="64">
        <f t="shared" si="11"/>
        <v>0</v>
      </c>
      <c r="E21" s="19">
        <f t="shared" si="12"/>
        <v>478.45423066449155</v>
      </c>
      <c r="G21" s="21">
        <f t="shared" si="13"/>
        <v>24.208668820552976</v>
      </c>
      <c r="H21" s="21">
        <f t="shared" si="13"/>
        <v>0</v>
      </c>
      <c r="I21" s="21">
        <f t="shared" si="13"/>
        <v>0</v>
      </c>
      <c r="J21" s="21">
        <f t="shared" si="14"/>
        <v>24.208668820552976</v>
      </c>
      <c r="L21" s="22">
        <f t="shared" si="15"/>
        <v>5.0597669053801142E-2</v>
      </c>
      <c r="M21" s="22" t="str">
        <f t="shared" si="15"/>
        <v>--</v>
      </c>
      <c r="N21" s="22" t="str">
        <f t="shared" si="15"/>
        <v>--</v>
      </c>
      <c r="O21" s="23">
        <f t="shared" si="15"/>
        <v>5.0597669053801142E-2</v>
      </c>
      <c r="S21" s="27" t="s">
        <v>92</v>
      </c>
      <c r="T21" s="19">
        <v>13.994712154044816</v>
      </c>
      <c r="U21" s="19">
        <v>0</v>
      </c>
      <c r="V21" s="19">
        <v>0</v>
      </c>
      <c r="W21" s="19">
        <f t="shared" si="16"/>
        <v>13.994712154044816</v>
      </c>
      <c r="Y21" s="51">
        <v>-0.31373954806412119</v>
      </c>
      <c r="Z21" s="51">
        <v>0</v>
      </c>
      <c r="AA21" s="51">
        <v>0</v>
      </c>
      <c r="AB21" s="21">
        <f t="shared" si="17"/>
        <v>-0.31373954806412119</v>
      </c>
      <c r="AD21" s="22">
        <f t="shared" si="18"/>
        <v>-2.2418435235443034E-2</v>
      </c>
      <c r="AE21" s="22" t="str">
        <f t="shared" si="18"/>
        <v>--</v>
      </c>
      <c r="AF21" s="22" t="str">
        <f t="shared" si="18"/>
        <v>--</v>
      </c>
      <c r="AG21" s="23">
        <f t="shared" si="18"/>
        <v>-2.2418435235443034E-2</v>
      </c>
      <c r="AI21">
        <v>52</v>
      </c>
      <c r="AJ21">
        <v>70</v>
      </c>
      <c r="AK21">
        <v>27</v>
      </c>
      <c r="AL21">
        <v>10</v>
      </c>
      <c r="AM21">
        <f t="shared" si="19"/>
        <v>7</v>
      </c>
      <c r="AN21">
        <f t="shared" si="20"/>
        <v>29</v>
      </c>
      <c r="AO21">
        <f t="shared" si="21"/>
        <v>51</v>
      </c>
      <c r="AR21" s="27" t="s">
        <v>92</v>
      </c>
      <c r="AS21" s="19">
        <v>464.45951851044674</v>
      </c>
      <c r="AT21" s="19">
        <v>0</v>
      </c>
      <c r="AU21" s="19">
        <v>0</v>
      </c>
      <c r="AV21" s="19">
        <f t="shared" si="22"/>
        <v>464.45951851044674</v>
      </c>
      <c r="AX21" s="51">
        <v>24.522408368617096</v>
      </c>
      <c r="AY21" s="51">
        <v>0</v>
      </c>
      <c r="AZ21" s="51">
        <v>0</v>
      </c>
      <c r="BA21" s="21">
        <f t="shared" si="23"/>
        <v>24.522408368617096</v>
      </c>
      <c r="BC21" s="22">
        <f t="shared" si="24"/>
        <v>5.2797730246248648E-2</v>
      </c>
      <c r="BD21" s="22" t="str">
        <f t="shared" si="24"/>
        <v>--</v>
      </c>
      <c r="BE21" s="22" t="str">
        <f t="shared" si="24"/>
        <v>--</v>
      </c>
      <c r="BF21" s="23">
        <f t="shared" si="24"/>
        <v>5.2797730246248648E-2</v>
      </c>
      <c r="BH21">
        <v>52</v>
      </c>
      <c r="BI21">
        <v>70</v>
      </c>
      <c r="BJ21">
        <v>27</v>
      </c>
      <c r="BK21">
        <v>10</v>
      </c>
      <c r="BL21">
        <f t="shared" si="25"/>
        <v>10</v>
      </c>
      <c r="BM21">
        <f t="shared" si="26"/>
        <v>32</v>
      </c>
      <c r="BN21">
        <f t="shared" si="27"/>
        <v>54</v>
      </c>
    </row>
    <row r="22" spans="1:82" ht="12.75" customHeight="1" x14ac:dyDescent="0.25">
      <c r="A22" s="27" t="s">
        <v>104</v>
      </c>
      <c r="B22" s="64">
        <f t="shared" si="11"/>
        <v>13.013690883119551</v>
      </c>
      <c r="C22" s="64">
        <f t="shared" si="11"/>
        <v>0</v>
      </c>
      <c r="D22" s="64">
        <f t="shared" si="11"/>
        <v>0</v>
      </c>
      <c r="E22" s="19">
        <f t="shared" si="12"/>
        <v>13.013690883119551</v>
      </c>
      <c r="G22" s="21">
        <f t="shared" si="13"/>
        <v>0.48168158730479282</v>
      </c>
      <c r="H22" s="21">
        <f t="shared" si="13"/>
        <v>0</v>
      </c>
      <c r="I22" s="21">
        <f t="shared" si="13"/>
        <v>0</v>
      </c>
      <c r="J22" s="21">
        <f t="shared" si="14"/>
        <v>0.48168158730479282</v>
      </c>
      <c r="L22" s="22">
        <f t="shared" si="15"/>
        <v>3.7013449268999965E-2</v>
      </c>
      <c r="M22" s="22" t="str">
        <f t="shared" si="15"/>
        <v>--</v>
      </c>
      <c r="N22" s="22" t="str">
        <f t="shared" si="15"/>
        <v>--</v>
      </c>
      <c r="O22" s="23">
        <f t="shared" si="15"/>
        <v>3.7013449268999965E-2</v>
      </c>
      <c r="S22" s="27" t="s">
        <v>104</v>
      </c>
      <c r="T22" s="19">
        <v>1.2253782305701408</v>
      </c>
      <c r="U22" s="19">
        <v>0</v>
      </c>
      <c r="V22" s="19">
        <v>0</v>
      </c>
      <c r="W22" s="19">
        <f t="shared" si="16"/>
        <v>1.2253782305701408</v>
      </c>
      <c r="Y22" s="51">
        <v>0.18384094524190883</v>
      </c>
      <c r="Z22" s="51">
        <v>0</v>
      </c>
      <c r="AA22" s="51">
        <v>0</v>
      </c>
      <c r="AB22" s="21">
        <f t="shared" si="17"/>
        <v>0.18384094524190883</v>
      </c>
      <c r="AD22" s="22">
        <f t="shared" si="18"/>
        <v>0.15002791844634925</v>
      </c>
      <c r="AE22" s="22" t="str">
        <f t="shared" si="18"/>
        <v>--</v>
      </c>
      <c r="AF22" s="22" t="str">
        <f t="shared" si="18"/>
        <v>--</v>
      </c>
      <c r="AG22" s="23">
        <f t="shared" si="18"/>
        <v>0.15002791844634925</v>
      </c>
      <c r="AI22">
        <v>55</v>
      </c>
      <c r="AJ22">
        <v>72</v>
      </c>
      <c r="AK22">
        <v>27</v>
      </c>
      <c r="AL22">
        <v>10</v>
      </c>
      <c r="AM22">
        <f t="shared" si="19"/>
        <v>7</v>
      </c>
      <c r="AN22">
        <f t="shared" si="20"/>
        <v>29</v>
      </c>
      <c r="AO22">
        <f t="shared" si="21"/>
        <v>51</v>
      </c>
      <c r="AR22" s="27" t="s">
        <v>104</v>
      </c>
      <c r="AS22" s="19">
        <v>11.78831265254941</v>
      </c>
      <c r="AT22" s="19">
        <v>0</v>
      </c>
      <c r="AU22" s="19">
        <v>0</v>
      </c>
      <c r="AV22" s="19">
        <f t="shared" si="22"/>
        <v>11.78831265254941</v>
      </c>
      <c r="AX22" s="51">
        <v>0.29784064206288402</v>
      </c>
      <c r="AY22" s="51">
        <v>0</v>
      </c>
      <c r="AZ22" s="51">
        <v>0</v>
      </c>
      <c r="BA22" s="21">
        <f t="shared" si="23"/>
        <v>0.29784064206288402</v>
      </c>
      <c r="BC22" s="22">
        <f t="shared" si="24"/>
        <v>2.5265756927347126E-2</v>
      </c>
      <c r="BD22" s="22" t="str">
        <f t="shared" si="24"/>
        <v>--</v>
      </c>
      <c r="BE22" s="22" t="str">
        <f t="shared" si="24"/>
        <v>--</v>
      </c>
      <c r="BF22" s="23">
        <f t="shared" si="24"/>
        <v>2.5265756927347126E-2</v>
      </c>
      <c r="BH22">
        <v>55</v>
      </c>
      <c r="BI22">
        <v>72</v>
      </c>
      <c r="BJ22">
        <v>27</v>
      </c>
      <c r="BK22">
        <v>10</v>
      </c>
      <c r="BL22">
        <f t="shared" si="25"/>
        <v>10</v>
      </c>
      <c r="BM22">
        <f t="shared" si="26"/>
        <v>32</v>
      </c>
      <c r="BN22">
        <f t="shared" si="27"/>
        <v>54</v>
      </c>
      <c r="BS22" s="21">
        <f t="shared" ref="BS22:BU23" si="28">BW22+CA22</f>
        <v>0.18384094524190883</v>
      </c>
      <c r="BT22" s="21">
        <f t="shared" si="28"/>
        <v>0</v>
      </c>
      <c r="BU22" s="21">
        <f t="shared" si="28"/>
        <v>0</v>
      </c>
      <c r="BW22" s="21">
        <v>0.18384094524190883</v>
      </c>
      <c r="BX22" s="21">
        <v>0</v>
      </c>
      <c r="BY22" s="21">
        <v>0</v>
      </c>
      <c r="CA22" s="21">
        <v>0</v>
      </c>
      <c r="CB22" s="21">
        <v>0</v>
      </c>
      <c r="CC22" s="21">
        <v>0</v>
      </c>
      <c r="CD22" t="s">
        <v>178</v>
      </c>
    </row>
    <row r="23" spans="1:82" ht="12.75" customHeight="1" x14ac:dyDescent="0.25">
      <c r="A23" s="18" t="s">
        <v>17</v>
      </c>
      <c r="B23" s="19">
        <f>B19</f>
        <v>810.39507478136352</v>
      </c>
      <c r="C23" s="19">
        <f>C19</f>
        <v>0</v>
      </c>
      <c r="D23" s="19">
        <f>D19</f>
        <v>0</v>
      </c>
      <c r="E23" s="19">
        <f>E19</f>
        <v>810.39507478136352</v>
      </c>
      <c r="G23" s="21">
        <f>SUM(G17:G22)</f>
        <v>96.543083349418509</v>
      </c>
      <c r="H23" s="21">
        <f>SUM(H17:H22)</f>
        <v>0</v>
      </c>
      <c r="I23" s="21">
        <f>SUM(I17:I22)</f>
        <v>0</v>
      </c>
      <c r="J23" s="21">
        <f>SUM(J17:J22)</f>
        <v>96.543083349418509</v>
      </c>
      <c r="L23" s="22">
        <f t="shared" si="15"/>
        <v>0.11913088609955443</v>
      </c>
      <c r="M23" s="22" t="str">
        <f t="shared" si="15"/>
        <v>--</v>
      </c>
      <c r="N23" s="22" t="str">
        <f t="shared" si="15"/>
        <v>--</v>
      </c>
      <c r="O23" s="23">
        <f t="shared" si="15"/>
        <v>0.11913088609955443</v>
      </c>
      <c r="S23" s="18" t="s">
        <v>17</v>
      </c>
      <c r="T23" s="19">
        <f>T19</f>
        <v>24.507564611402813</v>
      </c>
      <c r="U23" s="19">
        <f>U19</f>
        <v>0</v>
      </c>
      <c r="V23" s="19">
        <f>V19</f>
        <v>0</v>
      </c>
      <c r="W23" s="19">
        <f>W19</f>
        <v>24.507564611402813</v>
      </c>
      <c r="Y23" s="21">
        <f>SUM(Y17:Y22)</f>
        <v>1.0479639868028066</v>
      </c>
      <c r="Z23" s="21">
        <f>SUM(Z17:Z22)</f>
        <v>0</v>
      </c>
      <c r="AA23" s="21">
        <f>SUM(AA17:AA22)</f>
        <v>0</v>
      </c>
      <c r="AB23" s="21">
        <f>SUM(AB17:AB22)</f>
        <v>1.0479639868028066</v>
      </c>
      <c r="AD23" s="22">
        <f t="shared" si="18"/>
        <v>4.2760837456497523E-2</v>
      </c>
      <c r="AE23" s="22" t="str">
        <f t="shared" si="18"/>
        <v>--</v>
      </c>
      <c r="AF23" s="22" t="str">
        <f t="shared" si="18"/>
        <v>--</v>
      </c>
      <c r="AG23" s="23">
        <f t="shared" si="18"/>
        <v>4.2760837456497523E-2</v>
      </c>
      <c r="AR23" s="18" t="s">
        <v>17</v>
      </c>
      <c r="AS23" s="19">
        <f>AS19</f>
        <v>785.88751016996071</v>
      </c>
      <c r="AT23" s="19">
        <f>AT19</f>
        <v>0</v>
      </c>
      <c r="AU23" s="19">
        <f>AU19</f>
        <v>0</v>
      </c>
      <c r="AV23" s="19">
        <f>AV19</f>
        <v>785.88751016996071</v>
      </c>
      <c r="AX23" s="21">
        <f>SUM(AX17:AX22)</f>
        <v>95.495119362615711</v>
      </c>
      <c r="AY23" s="21">
        <f>SUM(AY17:AY22)</f>
        <v>0</v>
      </c>
      <c r="AZ23" s="21">
        <f>SUM(AZ17:AZ22)</f>
        <v>0</v>
      </c>
      <c r="BA23" s="21">
        <f>SUM(BA17:BA22)</f>
        <v>95.495119362615711</v>
      </c>
      <c r="BC23" s="22">
        <f t="shared" si="24"/>
        <v>0.12151245327968549</v>
      </c>
      <c r="BD23" s="22" t="str">
        <f t="shared" si="24"/>
        <v>--</v>
      </c>
      <c r="BE23" s="22" t="str">
        <f t="shared" si="24"/>
        <v>--</v>
      </c>
      <c r="BF23" s="23">
        <f t="shared" si="24"/>
        <v>0.12151245327968549</v>
      </c>
      <c r="BS23" s="21">
        <f t="shared" si="28"/>
        <v>0.29784064206288402</v>
      </c>
      <c r="BT23" s="21">
        <f t="shared" si="28"/>
        <v>0</v>
      </c>
      <c r="BU23" s="21">
        <f t="shared" si="28"/>
        <v>0</v>
      </c>
      <c r="BW23" s="21">
        <v>0</v>
      </c>
      <c r="BX23" s="21">
        <v>0</v>
      </c>
      <c r="BY23" s="21">
        <v>0</v>
      </c>
      <c r="CA23" s="21">
        <v>0.29784064206288402</v>
      </c>
      <c r="CB23" s="21">
        <v>0</v>
      </c>
      <c r="CC23" s="21">
        <v>0</v>
      </c>
      <c r="CD23" s="46" t="s">
        <v>179</v>
      </c>
    </row>
    <row r="24" spans="1:82" ht="5.15" customHeight="1" x14ac:dyDescent="0.25">
      <c r="A24" s="18"/>
      <c r="B24" s="19"/>
      <c r="C24" s="19"/>
      <c r="D24" s="19"/>
      <c r="O24" s="17"/>
      <c r="S24" s="18"/>
      <c r="T24" s="19"/>
      <c r="U24" s="19"/>
      <c r="V24" s="19"/>
      <c r="AG24" s="17"/>
      <c r="AR24" s="18"/>
      <c r="AS24" s="19"/>
      <c r="AT24" s="19"/>
      <c r="AU24" s="19"/>
      <c r="BF24" s="17"/>
    </row>
    <row r="25" spans="1:82" ht="12.75" customHeight="1" x14ac:dyDescent="0.3">
      <c r="A25" s="16" t="s">
        <v>28</v>
      </c>
      <c r="B25" s="19"/>
      <c r="C25" s="19"/>
      <c r="D25" s="19"/>
      <c r="O25" s="17"/>
      <c r="S25" s="16" t="s">
        <v>28</v>
      </c>
      <c r="T25" s="19"/>
      <c r="U25" s="19"/>
      <c r="V25" s="19"/>
      <c r="AG25" s="17"/>
      <c r="AR25" s="16" t="s">
        <v>28</v>
      </c>
      <c r="AS25" s="19"/>
      <c r="AT25" s="19"/>
      <c r="AU25" s="19"/>
      <c r="BF25" s="17"/>
    </row>
    <row r="26" spans="1:82" ht="12.75" customHeight="1" x14ac:dyDescent="0.25">
      <c r="A26" s="27" t="s">
        <v>29</v>
      </c>
      <c r="B26" s="54">
        <f>B14+B23</f>
        <v>815.66797230484167</v>
      </c>
      <c r="C26" s="54">
        <f>C14+C23</f>
        <v>0</v>
      </c>
      <c r="D26" s="54">
        <f>D14+D23</f>
        <v>0</v>
      </c>
      <c r="E26" s="19">
        <f>SUM(B26:D26)</f>
        <v>815.66797230484167</v>
      </c>
      <c r="G26" s="21">
        <f t="shared" ref="G26:I27" si="29">SUM(Y26,AX26)</f>
        <v>362.45962730047847</v>
      </c>
      <c r="H26" s="21">
        <f t="shared" si="29"/>
        <v>0</v>
      </c>
      <c r="I26" s="21">
        <f t="shared" si="29"/>
        <v>0</v>
      </c>
      <c r="J26" s="21">
        <f>SUM(G26:I26)</f>
        <v>362.45962730047847</v>
      </c>
      <c r="L26" s="22">
        <f t="shared" ref="L26:O28" si="30">IF(B26&lt;&gt;0,G26/B26,"--")</f>
        <v>0.44437153303478677</v>
      </c>
      <c r="M26" s="22" t="str">
        <f t="shared" si="30"/>
        <v>--</v>
      </c>
      <c r="N26" s="22" t="str">
        <f t="shared" si="30"/>
        <v>--</v>
      </c>
      <c r="O26" s="23">
        <f t="shared" si="30"/>
        <v>0.44437153303478677</v>
      </c>
      <c r="S26" s="27" t="s">
        <v>29</v>
      </c>
      <c r="T26" s="54">
        <f>T14+T23</f>
        <v>29.065219755682882</v>
      </c>
      <c r="U26" s="54">
        <f>U14+U23</f>
        <v>0</v>
      </c>
      <c r="V26" s="54">
        <f>V14+V23</f>
        <v>0</v>
      </c>
      <c r="W26" s="19">
        <f>SUM(T26:V26)</f>
        <v>29.065219755682882</v>
      </c>
      <c r="Y26" s="51">
        <v>12.915756260825773</v>
      </c>
      <c r="Z26" s="51">
        <v>0</v>
      </c>
      <c r="AA26" s="51">
        <v>0</v>
      </c>
      <c r="AB26" s="21">
        <f>SUM(Y26:AA26)</f>
        <v>12.915756260825773</v>
      </c>
      <c r="AD26" s="22">
        <f t="shared" ref="AD26:AG28" si="31">IF(T26&lt;&gt;0,Y26/T26,"--")</f>
        <v>0.44437153303478677</v>
      </c>
      <c r="AE26" s="22" t="str">
        <f t="shared" si="31"/>
        <v>--</v>
      </c>
      <c r="AF26" s="22" t="str">
        <f t="shared" si="31"/>
        <v>--</v>
      </c>
      <c r="AG26" s="23">
        <f t="shared" si="31"/>
        <v>0.44437153303478677</v>
      </c>
      <c r="AI26">
        <v>75</v>
      </c>
      <c r="AM26">
        <f>$AM$8</f>
        <v>7</v>
      </c>
      <c r="AN26">
        <f>$AN$8</f>
        <v>29</v>
      </c>
      <c r="AO26">
        <f>$AO$8</f>
        <v>51</v>
      </c>
      <c r="AR26" s="27" t="s">
        <v>29</v>
      </c>
      <c r="AS26" s="54">
        <f>AS14+AS23</f>
        <v>786.60275254915882</v>
      </c>
      <c r="AT26" s="54">
        <f>AT14+AT23</f>
        <v>0</v>
      </c>
      <c r="AU26" s="54">
        <f>AU14+AU23</f>
        <v>0</v>
      </c>
      <c r="AV26" s="19">
        <f>SUM(AS26:AU26)</f>
        <v>786.60275254915882</v>
      </c>
      <c r="AX26" s="51">
        <v>349.54387103965269</v>
      </c>
      <c r="AY26" s="51">
        <v>0</v>
      </c>
      <c r="AZ26" s="51">
        <v>0</v>
      </c>
      <c r="BA26" s="21">
        <f>SUM(AX26:AZ26)</f>
        <v>349.54387103965269</v>
      </c>
      <c r="BC26" s="22">
        <f t="shared" ref="BC26:BF28" si="32">IF(AS26&lt;&gt;0,AX26/AS26,"--")</f>
        <v>0.44437153303478671</v>
      </c>
      <c r="BD26" s="22" t="str">
        <f t="shared" si="32"/>
        <v>--</v>
      </c>
      <c r="BE26" s="22" t="str">
        <f t="shared" si="32"/>
        <v>--</v>
      </c>
      <c r="BF26" s="23">
        <f t="shared" si="32"/>
        <v>0.44437153303478671</v>
      </c>
      <c r="BH26">
        <v>75</v>
      </c>
      <c r="BL26">
        <f>$BL$8</f>
        <v>10</v>
      </c>
      <c r="BM26">
        <f>$BM$8</f>
        <v>32</v>
      </c>
      <c r="BN26">
        <f>$BN$8</f>
        <v>54</v>
      </c>
    </row>
    <row r="27" spans="1:82" ht="12.75" customHeight="1" x14ac:dyDescent="0.25">
      <c r="A27" s="27" t="s">
        <v>30</v>
      </c>
      <c r="B27" s="64">
        <f>SUM(T27,AS27)</f>
        <v>5.2728975234781466</v>
      </c>
      <c r="C27" s="64">
        <f>SUM(U27,AT27)</f>
        <v>0</v>
      </c>
      <c r="D27" s="64">
        <f>SUM(V27,AU27)</f>
        <v>0</v>
      </c>
      <c r="E27" s="19">
        <f>SUM(B27:D27)</f>
        <v>5.2728975234781466</v>
      </c>
      <c r="G27" s="21">
        <f t="shared" si="29"/>
        <v>21.319594673270945</v>
      </c>
      <c r="H27" s="21">
        <f t="shared" si="29"/>
        <v>0</v>
      </c>
      <c r="I27" s="21">
        <f t="shared" si="29"/>
        <v>0</v>
      </c>
      <c r="J27" s="21">
        <f>SUM(G27:I27)</f>
        <v>21.319594673270945</v>
      </c>
      <c r="L27" s="22">
        <f t="shared" si="30"/>
        <v>4.0432408516082745</v>
      </c>
      <c r="M27" s="22" t="str">
        <f t="shared" si="30"/>
        <v>--</v>
      </c>
      <c r="N27" s="22" t="str">
        <f t="shared" si="30"/>
        <v>--</v>
      </c>
      <c r="O27" s="23">
        <f t="shared" si="30"/>
        <v>4.0432408516082745</v>
      </c>
      <c r="S27" s="27" t="s">
        <v>30</v>
      </c>
      <c r="T27" s="19">
        <v>4.5576551442800701</v>
      </c>
      <c r="U27" s="19">
        <v>0</v>
      </c>
      <c r="V27" s="19">
        <v>0</v>
      </c>
      <c r="W27" s="19">
        <f>SUM(T27:V27)</f>
        <v>4.5576551442800701</v>
      </c>
      <c r="Y27" s="51">
        <v>18.427697466895786</v>
      </c>
      <c r="Z27" s="51">
        <v>0</v>
      </c>
      <c r="AA27" s="51">
        <v>0</v>
      </c>
      <c r="AB27" s="21">
        <f>SUM(Y27:AA27)</f>
        <v>18.427697466895786</v>
      </c>
      <c r="AD27" s="22">
        <f t="shared" si="31"/>
        <v>4.0432408516082754</v>
      </c>
      <c r="AE27" s="22" t="str">
        <f t="shared" si="31"/>
        <v>--</v>
      </c>
      <c r="AF27" s="22" t="str">
        <f t="shared" si="31"/>
        <v>--</v>
      </c>
      <c r="AG27" s="23">
        <f t="shared" si="31"/>
        <v>4.0432408516082754</v>
      </c>
      <c r="AI27">
        <v>76</v>
      </c>
      <c r="AM27">
        <f>$AM$8</f>
        <v>7</v>
      </c>
      <c r="AN27">
        <f>$AN$8</f>
        <v>29</v>
      </c>
      <c r="AO27">
        <f>$AO$8</f>
        <v>51</v>
      </c>
      <c r="AR27" s="27" t="s">
        <v>30</v>
      </c>
      <c r="AS27" s="19">
        <v>0.71524237919807632</v>
      </c>
      <c r="AT27" s="19">
        <v>0</v>
      </c>
      <c r="AU27" s="19">
        <v>0</v>
      </c>
      <c r="AV27" s="19">
        <f>SUM(AS27:AU27)</f>
        <v>0.71524237919807632</v>
      </c>
      <c r="AX27" s="51">
        <v>2.8918972063751593</v>
      </c>
      <c r="AY27" s="51">
        <v>0</v>
      </c>
      <c r="AZ27" s="51">
        <v>0</v>
      </c>
      <c r="BA27" s="21">
        <f>SUM(AX27:AZ27)</f>
        <v>2.8918972063751593</v>
      </c>
      <c r="BC27" s="22">
        <f t="shared" si="32"/>
        <v>4.0432408516082754</v>
      </c>
      <c r="BD27" s="22" t="str">
        <f t="shared" si="32"/>
        <v>--</v>
      </c>
      <c r="BE27" s="22" t="str">
        <f t="shared" si="32"/>
        <v>--</v>
      </c>
      <c r="BF27" s="23">
        <f t="shared" si="32"/>
        <v>4.0432408516082754</v>
      </c>
      <c r="BH27">
        <v>76</v>
      </c>
      <c r="BL27">
        <f>$BL$8</f>
        <v>10</v>
      </c>
      <c r="BM27">
        <f>$BM$8</f>
        <v>32</v>
      </c>
      <c r="BN27">
        <f>$BN$8</f>
        <v>54</v>
      </c>
    </row>
    <row r="28" spans="1:82" ht="12.75" customHeight="1" x14ac:dyDescent="0.25">
      <c r="A28" s="18" t="s">
        <v>17</v>
      </c>
      <c r="B28" s="19">
        <f>B26</f>
        <v>815.66797230484167</v>
      </c>
      <c r="C28" s="19">
        <f>C26</f>
        <v>0</v>
      </c>
      <c r="D28" s="19">
        <f>D26</f>
        <v>0</v>
      </c>
      <c r="E28" s="19">
        <f>E26</f>
        <v>815.66797230484167</v>
      </c>
      <c r="G28" s="21">
        <f>SUM(G26:G27)</f>
        <v>383.77922197374943</v>
      </c>
      <c r="H28" s="21">
        <f>SUM(H26:H27)</f>
        <v>0</v>
      </c>
      <c r="I28" s="21">
        <f>SUM(I26:I27)</f>
        <v>0</v>
      </c>
      <c r="J28" s="21">
        <f>SUM(J26:J27)</f>
        <v>383.77922197374943</v>
      </c>
      <c r="L28" s="22">
        <f t="shared" si="30"/>
        <v>0.47050912258979644</v>
      </c>
      <c r="M28" s="22" t="str">
        <f t="shared" si="30"/>
        <v>--</v>
      </c>
      <c r="N28" s="22" t="str">
        <f t="shared" si="30"/>
        <v>--</v>
      </c>
      <c r="O28" s="23">
        <f t="shared" si="30"/>
        <v>0.47050912258979644</v>
      </c>
      <c r="S28" s="18" t="s">
        <v>17</v>
      </c>
      <c r="T28" s="19">
        <f>T26</f>
        <v>29.065219755682882</v>
      </c>
      <c r="U28" s="19">
        <f>U26</f>
        <v>0</v>
      </c>
      <c r="V28" s="19">
        <f>V26</f>
        <v>0</v>
      </c>
      <c r="W28" s="19">
        <f>W26</f>
        <v>29.065219755682882</v>
      </c>
      <c r="Y28" s="21">
        <f>SUM(Y26:Y27)</f>
        <v>31.34345372772156</v>
      </c>
      <c r="Z28" s="21">
        <f>SUM(Z26:Z27)</f>
        <v>0</v>
      </c>
      <c r="AA28" s="21">
        <f>SUM(AA26:AA27)</f>
        <v>0</v>
      </c>
      <c r="AB28" s="21">
        <f>SUM(AB26:AB27)</f>
        <v>31.34345372772156</v>
      </c>
      <c r="AD28" s="22">
        <f t="shared" si="31"/>
        <v>1.078383510986296</v>
      </c>
      <c r="AE28" s="22" t="str">
        <f t="shared" si="31"/>
        <v>--</v>
      </c>
      <c r="AF28" s="22" t="str">
        <f t="shared" si="31"/>
        <v>--</v>
      </c>
      <c r="AG28" s="23">
        <f t="shared" si="31"/>
        <v>1.078383510986296</v>
      </c>
      <c r="AR28" s="18" t="s">
        <v>17</v>
      </c>
      <c r="AS28" s="19">
        <f>AS26</f>
        <v>786.60275254915882</v>
      </c>
      <c r="AT28" s="19">
        <f>AT26</f>
        <v>0</v>
      </c>
      <c r="AU28" s="19">
        <f>AU26</f>
        <v>0</v>
      </c>
      <c r="AV28" s="19">
        <f>AV26</f>
        <v>786.60275254915882</v>
      </c>
      <c r="AX28" s="21">
        <f>SUM(AX26:AX27)</f>
        <v>352.43576824602786</v>
      </c>
      <c r="AY28" s="21">
        <f>SUM(AY26:AY27)</f>
        <v>0</v>
      </c>
      <c r="AZ28" s="21">
        <f>SUM(AZ26:AZ27)</f>
        <v>0</v>
      </c>
      <c r="BA28" s="21">
        <f>SUM(BA26:BA27)</f>
        <v>352.43576824602786</v>
      </c>
      <c r="BC28" s="22">
        <f t="shared" si="32"/>
        <v>0.4480479722501382</v>
      </c>
      <c r="BD28" s="22" t="str">
        <f t="shared" si="32"/>
        <v>--</v>
      </c>
      <c r="BE28" s="22" t="str">
        <f t="shared" si="32"/>
        <v>--</v>
      </c>
      <c r="BF28" s="23">
        <f t="shared" si="32"/>
        <v>0.4480479722501382</v>
      </c>
    </row>
    <row r="29" spans="1:82" ht="5.15" customHeight="1" x14ac:dyDescent="0.25">
      <c r="A29" s="18"/>
      <c r="B29" s="19"/>
      <c r="C29" s="19"/>
      <c r="D29" s="19"/>
      <c r="O29" s="17"/>
      <c r="S29" s="18"/>
      <c r="T29" s="19"/>
      <c r="U29" s="19"/>
      <c r="V29" s="19"/>
      <c r="AG29" s="17"/>
      <c r="AR29" s="18"/>
      <c r="AS29" s="19"/>
      <c r="AT29" s="19"/>
      <c r="AU29" s="19"/>
      <c r="BF29" s="17"/>
    </row>
    <row r="30" spans="1:82" ht="12.75" customHeight="1" x14ac:dyDescent="0.25">
      <c r="A30" s="18" t="s">
        <v>31</v>
      </c>
      <c r="B30" s="19">
        <f>B28</f>
        <v>815.66797230484167</v>
      </c>
      <c r="C30" s="19">
        <f>C28</f>
        <v>0</v>
      </c>
      <c r="D30" s="19">
        <f>D28</f>
        <v>0</v>
      </c>
      <c r="E30" s="19">
        <f>E28</f>
        <v>815.66797230484167</v>
      </c>
      <c r="G30" s="21">
        <f>SUM(G14,G23,G28)</f>
        <v>481.06178188182957</v>
      </c>
      <c r="H30" s="21">
        <f>SUM(H14,H23,H28)</f>
        <v>0</v>
      </c>
      <c r="I30" s="21">
        <f>SUM(I14,I23,I28)</f>
        <v>0</v>
      </c>
      <c r="J30" s="21">
        <f>SUM(J14,J23,J28)</f>
        <v>481.06178188182957</v>
      </c>
      <c r="L30" s="22">
        <f>IF(B30&lt;&gt;0,G30/B30,"--")</f>
        <v>0.58977647549711698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0.58977647549711698</v>
      </c>
      <c r="S30" s="18" t="s">
        <v>31</v>
      </c>
      <c r="T30" s="19">
        <f>T28</f>
        <v>29.065219755682882</v>
      </c>
      <c r="U30" s="19">
        <f>U28</f>
        <v>0</v>
      </c>
      <c r="V30" s="19">
        <f>V28</f>
        <v>0</v>
      </c>
      <c r="W30" s="19">
        <f>W28</f>
        <v>29.065219755682882</v>
      </c>
      <c r="Y30" s="21">
        <f>SUM(Y14,Y23,Y28)</f>
        <v>33.057260947809525</v>
      </c>
      <c r="Z30" s="21">
        <f>SUM(Z14,Z23,Z28)</f>
        <v>0</v>
      </c>
      <c r="AA30" s="21">
        <f>SUM(AA14,AA23,AA28)</f>
        <v>0</v>
      </c>
      <c r="AB30" s="21">
        <f>SUM(AB14,AB23,AB28)</f>
        <v>33.057260947809525</v>
      </c>
      <c r="AD30" s="22">
        <f>IF(T30&lt;&gt;0,Y30/T30,"--")</f>
        <v>1.1373477037394879</v>
      </c>
      <c r="AE30" s="22" t="str">
        <f>IF(U30&lt;&gt;0,Z30/U30,"--")</f>
        <v>--</v>
      </c>
      <c r="AF30" s="22" t="str">
        <f>IF(V30&lt;&gt;0,AA30/V30,"--")</f>
        <v>--</v>
      </c>
      <c r="AG30" s="23">
        <f>IF(W30&lt;&gt;0,AB30/W30,"--")</f>
        <v>1.1373477037394879</v>
      </c>
      <c r="AR30" s="18" t="s">
        <v>31</v>
      </c>
      <c r="AS30" s="19">
        <f>AS28</f>
        <v>786.60275254915882</v>
      </c>
      <c r="AT30" s="19">
        <f>AT28</f>
        <v>0</v>
      </c>
      <c r="AU30" s="19">
        <f>AU28</f>
        <v>0</v>
      </c>
      <c r="AV30" s="19">
        <f>AV28</f>
        <v>786.60275254915882</v>
      </c>
      <c r="AX30" s="21">
        <f>SUM(AX14,AX23,AX28)</f>
        <v>448.00452093402004</v>
      </c>
      <c r="AY30" s="21">
        <f>SUM(AY14,AY23,AY28)</f>
        <v>0</v>
      </c>
      <c r="AZ30" s="21">
        <f>SUM(AZ14,AZ23,AZ28)</f>
        <v>0</v>
      </c>
      <c r="BA30" s="21">
        <f>SUM(BA14,BA23,BA28)</f>
        <v>448.00452093402004</v>
      </c>
      <c r="BC30" s="22">
        <f>IF(AS30&lt;&gt;0,AX30/AS30,"--")</f>
        <v>0.56954354594128109</v>
      </c>
      <c r="BD30" s="22" t="str">
        <f>IF(AT30&lt;&gt;0,AY30/AT30,"--")</f>
        <v>--</v>
      </c>
      <c r="BE30" s="22" t="str">
        <f>IF(AU30&lt;&gt;0,AZ30/AU30,"--")</f>
        <v>--</v>
      </c>
      <c r="BF30" s="23">
        <f>IF(AV30&lt;&gt;0,BA30/AV30,"--")</f>
        <v>0.56954354594128109</v>
      </c>
    </row>
    <row r="31" spans="1:82" ht="5.15" customHeight="1" x14ac:dyDescent="0.25">
      <c r="A31" s="18"/>
      <c r="B31" s="19"/>
      <c r="C31" s="19"/>
      <c r="D31" s="19"/>
      <c r="O31" s="17"/>
      <c r="S31" s="18"/>
      <c r="T31" s="19"/>
      <c r="U31" s="19"/>
      <c r="V31" s="19"/>
      <c r="AG31" s="17"/>
      <c r="AR31" s="18"/>
      <c r="AS31" s="19"/>
      <c r="AT31" s="19"/>
      <c r="AU31" s="19"/>
      <c r="BF31" s="17"/>
    </row>
    <row r="32" spans="1:82" ht="12.75" customHeight="1" x14ac:dyDescent="0.3">
      <c r="A32" s="78" t="s">
        <v>32</v>
      </c>
      <c r="B32" s="19"/>
      <c r="C32" s="19"/>
      <c r="D32" s="19"/>
      <c r="O32" s="17"/>
      <c r="S32" s="78" t="s">
        <v>32</v>
      </c>
      <c r="T32" s="19"/>
      <c r="U32" s="19"/>
      <c r="V32" s="19"/>
      <c r="AG32" s="17"/>
      <c r="AR32" s="78" t="s">
        <v>32</v>
      </c>
      <c r="AS32" s="19"/>
      <c r="AT32" s="19"/>
      <c r="AU32" s="19"/>
      <c r="BF32" s="17"/>
    </row>
    <row r="33" spans="1:66" ht="12.75" customHeight="1" x14ac:dyDescent="0.3">
      <c r="A33" s="16" t="s">
        <v>106</v>
      </c>
      <c r="B33" s="19"/>
      <c r="C33" s="19"/>
      <c r="D33" s="19"/>
      <c r="O33" s="17"/>
      <c r="S33" s="16" t="s">
        <v>106</v>
      </c>
      <c r="T33" s="19"/>
      <c r="U33" s="19"/>
      <c r="V33" s="19"/>
      <c r="AG33" s="17"/>
      <c r="AR33" s="16" t="s">
        <v>106</v>
      </c>
      <c r="AS33" s="19"/>
      <c r="AT33" s="19"/>
      <c r="AU33" s="19"/>
      <c r="BF33" s="17"/>
    </row>
    <row r="34" spans="1:66" ht="12.75" customHeight="1" x14ac:dyDescent="0.25">
      <c r="A34" s="18" t="s">
        <v>13</v>
      </c>
      <c r="B34" s="64">
        <f t="shared" ref="B34:D36" si="33">SUM(T34,AS34)</f>
        <v>150.59688332877604</v>
      </c>
      <c r="C34" s="64">
        <f t="shared" si="33"/>
        <v>2403.7056033504573</v>
      </c>
      <c r="D34" s="64">
        <f t="shared" si="33"/>
        <v>0</v>
      </c>
      <c r="E34" s="19">
        <f>SUM(B34:D34)</f>
        <v>2554.3024866792334</v>
      </c>
      <c r="G34" s="21">
        <f t="shared" ref="G34:I36" si="34">SUM(Y34,AX34)</f>
        <v>7.3437030816777007</v>
      </c>
      <c r="H34" s="21">
        <f t="shared" si="34"/>
        <v>319.08752870006219</v>
      </c>
      <c r="I34" s="21">
        <f t="shared" si="34"/>
        <v>0</v>
      </c>
      <c r="J34" s="21">
        <f>SUM(G34:I34)</f>
        <v>326.43123178173988</v>
      </c>
      <c r="L34" s="22">
        <f t="shared" ref="L34:O37" si="35">IF(B34&lt;&gt;0,G34/B34,"--")</f>
        <v>4.8763977841727792E-2</v>
      </c>
      <c r="M34" s="22">
        <f t="shared" si="35"/>
        <v>0.13274817359301203</v>
      </c>
      <c r="N34" s="22" t="str">
        <f t="shared" si="35"/>
        <v>--</v>
      </c>
      <c r="O34" s="23">
        <f t="shared" si="35"/>
        <v>0.12779662294661218</v>
      </c>
      <c r="S34" s="18" t="s">
        <v>13</v>
      </c>
      <c r="T34" s="19">
        <v>150.59688332877604</v>
      </c>
      <c r="U34" s="19">
        <v>2403.7056033504573</v>
      </c>
      <c r="V34" s="19">
        <v>0</v>
      </c>
      <c r="W34" s="19">
        <f>SUM(T34:V34)</f>
        <v>2554.3024866792334</v>
      </c>
      <c r="Y34" s="51">
        <v>7.3437030816777007</v>
      </c>
      <c r="Z34" s="51">
        <v>319.08752870006219</v>
      </c>
      <c r="AA34" s="51">
        <v>0</v>
      </c>
      <c r="AB34" s="21">
        <f>SUM(Y34:AA34)</f>
        <v>326.43123178173988</v>
      </c>
      <c r="AD34" s="22">
        <f t="shared" ref="AD34:AG37" si="36">IF(T34&lt;&gt;0,Y34/T34,"--")</f>
        <v>4.8763977841727792E-2</v>
      </c>
      <c r="AE34" s="22">
        <f t="shared" si="36"/>
        <v>0.13274817359301203</v>
      </c>
      <c r="AF34" s="22" t="str">
        <f t="shared" si="36"/>
        <v>--</v>
      </c>
      <c r="AG34" s="23">
        <f t="shared" si="36"/>
        <v>0.12779662294661218</v>
      </c>
      <c r="AI34">
        <v>0</v>
      </c>
      <c r="AM34">
        <f>$AM$8</f>
        <v>7</v>
      </c>
      <c r="AN34">
        <f>$AN$8</f>
        <v>29</v>
      </c>
      <c r="AO34">
        <f>$AO$8</f>
        <v>51</v>
      </c>
      <c r="AR34" s="18" t="s">
        <v>13</v>
      </c>
      <c r="AS34" s="19">
        <v>0</v>
      </c>
      <c r="AT34" s="19">
        <v>0</v>
      </c>
      <c r="AU34" s="19">
        <v>0</v>
      </c>
      <c r="AV34" s="19">
        <f>SUM(AS34:AU34)</f>
        <v>0</v>
      </c>
      <c r="AX34" s="51">
        <v>0</v>
      </c>
      <c r="AY34" s="51">
        <v>0</v>
      </c>
      <c r="AZ34" s="51">
        <v>0</v>
      </c>
      <c r="BA34" s="21">
        <f>SUM(AX34:AZ34)</f>
        <v>0</v>
      </c>
      <c r="BC34" s="22" t="str">
        <f t="shared" ref="BC34:BF37" si="37">IF(AS34&lt;&gt;0,AX34/AS34,"--")</f>
        <v>--</v>
      </c>
      <c r="BD34" s="22" t="str">
        <f t="shared" si="37"/>
        <v>--</v>
      </c>
      <c r="BE34" s="22" t="str">
        <f t="shared" si="37"/>
        <v>--</v>
      </c>
      <c r="BF34" s="23" t="str">
        <f t="shared" si="37"/>
        <v>--</v>
      </c>
      <c r="BH34">
        <v>0</v>
      </c>
      <c r="BL34">
        <f>$BL$8</f>
        <v>10</v>
      </c>
      <c r="BM34">
        <f>$BM$8</f>
        <v>32</v>
      </c>
      <c r="BN34">
        <f>$BN$8</f>
        <v>54</v>
      </c>
    </row>
    <row r="35" spans="1:66" ht="12.75" customHeight="1" x14ac:dyDescent="0.25">
      <c r="A35" s="27" t="s">
        <v>111</v>
      </c>
      <c r="B35" s="64">
        <f t="shared" si="33"/>
        <v>150.59688332877607</v>
      </c>
      <c r="C35" s="64">
        <f t="shared" si="33"/>
        <v>2403.7056033504568</v>
      </c>
      <c r="D35" s="64">
        <f t="shared" si="33"/>
        <v>0</v>
      </c>
      <c r="E35" s="19">
        <f>SUM(B35:D35)</f>
        <v>2554.302486679233</v>
      </c>
      <c r="G35" s="21">
        <f t="shared" si="34"/>
        <v>22.593736930323999</v>
      </c>
      <c r="H35" s="21">
        <f t="shared" si="34"/>
        <v>1193.2123004309142</v>
      </c>
      <c r="I35" s="21">
        <f t="shared" si="34"/>
        <v>0</v>
      </c>
      <c r="J35" s="21">
        <f>SUM(G35:I35)</f>
        <v>1215.8060373612382</v>
      </c>
      <c r="L35" s="22">
        <f t="shared" si="35"/>
        <v>0.1500279184463493</v>
      </c>
      <c r="M35" s="22">
        <f t="shared" si="35"/>
        <v>0.49640534130624381</v>
      </c>
      <c r="N35" s="22" t="str">
        <f t="shared" si="35"/>
        <v>--</v>
      </c>
      <c r="O35" s="23">
        <f t="shared" si="35"/>
        <v>0.47598357817905457</v>
      </c>
      <c r="S35" s="27" t="s">
        <v>111</v>
      </c>
      <c r="T35" s="19">
        <v>150.59688332877607</v>
      </c>
      <c r="U35" s="19">
        <v>2403.7056033504568</v>
      </c>
      <c r="V35" s="19">
        <v>0</v>
      </c>
      <c r="W35" s="19">
        <f>SUM(T35:V35)</f>
        <v>2554.302486679233</v>
      </c>
      <c r="Y35" s="51">
        <v>22.593736930323999</v>
      </c>
      <c r="Z35" s="51">
        <v>1193.2123004309142</v>
      </c>
      <c r="AA35" s="51">
        <v>0</v>
      </c>
      <c r="AB35" s="21">
        <f>SUM(Y35:AA35)</f>
        <v>1215.8060373612382</v>
      </c>
      <c r="AD35" s="22">
        <f t="shared" si="36"/>
        <v>0.1500279184463493</v>
      </c>
      <c r="AE35" s="22">
        <f t="shared" si="36"/>
        <v>0.49640534130624381</v>
      </c>
      <c r="AF35" s="22" t="str">
        <f t="shared" si="36"/>
        <v>--</v>
      </c>
      <c r="AG35" s="23">
        <f t="shared" si="36"/>
        <v>0.47598357817905457</v>
      </c>
      <c r="AI35">
        <v>3</v>
      </c>
      <c r="AM35">
        <f>$AM$8</f>
        <v>7</v>
      </c>
      <c r="AN35">
        <f>$AN$8</f>
        <v>29</v>
      </c>
      <c r="AO35">
        <f>$AO$8</f>
        <v>51</v>
      </c>
      <c r="AR35" s="27" t="s">
        <v>111</v>
      </c>
      <c r="AS35" s="19">
        <v>0</v>
      </c>
      <c r="AT35" s="19">
        <v>0</v>
      </c>
      <c r="AU35" s="19">
        <v>0</v>
      </c>
      <c r="AV35" s="19">
        <f>SUM(AS35:AU35)</f>
        <v>0</v>
      </c>
      <c r="AX35" s="51">
        <v>0</v>
      </c>
      <c r="AY35" s="51">
        <v>0</v>
      </c>
      <c r="AZ35" s="51">
        <v>0</v>
      </c>
      <c r="BA35" s="21">
        <f>SUM(AX35:AZ35)</f>
        <v>0</v>
      </c>
      <c r="BC35" s="22" t="str">
        <f t="shared" si="37"/>
        <v>--</v>
      </c>
      <c r="BD35" s="22" t="str">
        <f t="shared" si="37"/>
        <v>--</v>
      </c>
      <c r="BE35" s="22" t="str">
        <f t="shared" si="37"/>
        <v>--</v>
      </c>
      <c r="BF35" s="23" t="str">
        <f t="shared" si="37"/>
        <v>--</v>
      </c>
      <c r="BH35">
        <v>3</v>
      </c>
      <c r="BL35">
        <f>$BL$8</f>
        <v>10</v>
      </c>
      <c r="BM35">
        <f>$BM$8</f>
        <v>32</v>
      </c>
      <c r="BN35">
        <f>$BN$8</f>
        <v>54</v>
      </c>
    </row>
    <row r="36" spans="1:66" ht="12.75" customHeight="1" x14ac:dyDescent="0.25">
      <c r="A36" s="18" t="s">
        <v>14</v>
      </c>
      <c r="B36" s="64">
        <f t="shared" si="33"/>
        <v>0</v>
      </c>
      <c r="C36" s="64">
        <f t="shared" si="33"/>
        <v>0</v>
      </c>
      <c r="D36" s="64">
        <f t="shared" si="33"/>
        <v>0</v>
      </c>
      <c r="E36" s="19">
        <f>SUM(B36:D36)</f>
        <v>0</v>
      </c>
      <c r="G36" s="21">
        <f t="shared" si="34"/>
        <v>0</v>
      </c>
      <c r="H36" s="21">
        <f t="shared" si="34"/>
        <v>0</v>
      </c>
      <c r="I36" s="21">
        <f t="shared" si="34"/>
        <v>0</v>
      </c>
      <c r="J36" s="21">
        <f>SUM(G36:I36)</f>
        <v>0</v>
      </c>
      <c r="L36" s="22" t="str">
        <f t="shared" si="35"/>
        <v>--</v>
      </c>
      <c r="M36" s="22" t="str">
        <f t="shared" si="35"/>
        <v>--</v>
      </c>
      <c r="N36" s="22" t="str">
        <f t="shared" si="35"/>
        <v>--</v>
      </c>
      <c r="O36" s="23" t="str">
        <f t="shared" si="35"/>
        <v>--</v>
      </c>
      <c r="S36" s="18" t="s">
        <v>14</v>
      </c>
      <c r="T36" s="19">
        <v>0</v>
      </c>
      <c r="U36" s="19">
        <v>0</v>
      </c>
      <c r="V36" s="19">
        <v>0</v>
      </c>
      <c r="W36" s="19">
        <f>SUM(T36:V36)</f>
        <v>0</v>
      </c>
      <c r="Y36" s="51">
        <v>0</v>
      </c>
      <c r="Z36" s="51">
        <v>0</v>
      </c>
      <c r="AA36" s="51">
        <v>0</v>
      </c>
      <c r="AB36" s="21">
        <f>SUM(Y36:AA36)</f>
        <v>0</v>
      </c>
      <c r="AD36" s="22" t="str">
        <f t="shared" si="36"/>
        <v>--</v>
      </c>
      <c r="AE36" s="22" t="str">
        <f t="shared" si="36"/>
        <v>--</v>
      </c>
      <c r="AF36" s="22" t="str">
        <f t="shared" si="36"/>
        <v>--</v>
      </c>
      <c r="AG36" s="23" t="str">
        <f t="shared" si="36"/>
        <v>--</v>
      </c>
      <c r="AI36">
        <v>9</v>
      </c>
      <c r="AM36">
        <f>$AM$8</f>
        <v>7</v>
      </c>
      <c r="AN36">
        <f>$AN$8</f>
        <v>29</v>
      </c>
      <c r="AO36">
        <f>$AO$8</f>
        <v>51</v>
      </c>
      <c r="AR36" s="18" t="s">
        <v>14</v>
      </c>
      <c r="AS36" s="19">
        <v>0</v>
      </c>
      <c r="AT36" s="19">
        <v>0</v>
      </c>
      <c r="AU36" s="19">
        <v>0</v>
      </c>
      <c r="AV36" s="19">
        <f>SUM(AS36:AU36)</f>
        <v>0</v>
      </c>
      <c r="AX36" s="51">
        <v>0</v>
      </c>
      <c r="AY36" s="51">
        <v>0</v>
      </c>
      <c r="AZ36" s="51">
        <v>0</v>
      </c>
      <c r="BA36" s="21">
        <f>SUM(AX36:AZ36)</f>
        <v>0</v>
      </c>
      <c r="BC36" s="22" t="str">
        <f t="shared" si="37"/>
        <v>--</v>
      </c>
      <c r="BD36" s="22" t="str">
        <f t="shared" si="37"/>
        <v>--</v>
      </c>
      <c r="BE36" s="22" t="str">
        <f t="shared" si="37"/>
        <v>--</v>
      </c>
      <c r="BF36" s="23" t="str">
        <f t="shared" si="37"/>
        <v>--</v>
      </c>
      <c r="BH36">
        <v>9</v>
      </c>
      <c r="BL36">
        <f>$BL$8</f>
        <v>10</v>
      </c>
      <c r="BM36">
        <f>$BM$8</f>
        <v>32</v>
      </c>
      <c r="BN36">
        <f>$BN$8</f>
        <v>54</v>
      </c>
    </row>
    <row r="37" spans="1:66" ht="12.75" customHeight="1" x14ac:dyDescent="0.25">
      <c r="A37" s="18" t="s">
        <v>17</v>
      </c>
      <c r="B37" s="19">
        <f>B34</f>
        <v>150.59688332877604</v>
      </c>
      <c r="C37" s="19">
        <f>C34</f>
        <v>2403.7056033504573</v>
      </c>
      <c r="D37" s="19">
        <f>D34</f>
        <v>0</v>
      </c>
      <c r="E37" s="19">
        <f>E34</f>
        <v>2554.3024866792334</v>
      </c>
      <c r="G37" s="21">
        <f>SUM(G34:G36)</f>
        <v>29.937440012001701</v>
      </c>
      <c r="H37" s="21">
        <f>SUM(H34:H36)</f>
        <v>1512.2998291309764</v>
      </c>
      <c r="I37" s="21">
        <f>SUM(I34:I36)</f>
        <v>0</v>
      </c>
      <c r="J37" s="21">
        <f>SUM(J34:J36)</f>
        <v>1542.237269142978</v>
      </c>
      <c r="L37" s="22">
        <f t="shared" si="35"/>
        <v>0.19879189628807714</v>
      </c>
      <c r="M37" s="22">
        <f t="shared" si="35"/>
        <v>0.62915351489925575</v>
      </c>
      <c r="N37" s="22" t="str">
        <f t="shared" si="35"/>
        <v>--</v>
      </c>
      <c r="O37" s="23">
        <f t="shared" si="35"/>
        <v>0.60378020112566666</v>
      </c>
      <c r="S37" s="18" t="s">
        <v>17</v>
      </c>
      <c r="T37" s="19">
        <f>T34</f>
        <v>150.59688332877604</v>
      </c>
      <c r="U37" s="19">
        <f>U34</f>
        <v>2403.7056033504573</v>
      </c>
      <c r="V37" s="19">
        <f>V34</f>
        <v>0</v>
      </c>
      <c r="W37" s="19">
        <f>W34</f>
        <v>2554.3024866792334</v>
      </c>
      <c r="Y37" s="21">
        <f>SUM(Y34:Y36)</f>
        <v>29.937440012001701</v>
      </c>
      <c r="Z37" s="21">
        <f>SUM(Z34:Z36)</f>
        <v>1512.2998291309764</v>
      </c>
      <c r="AA37" s="21">
        <f>SUM(AA34:AA36)</f>
        <v>0</v>
      </c>
      <c r="AB37" s="21">
        <f>SUM(AB34:AB36)</f>
        <v>1542.237269142978</v>
      </c>
      <c r="AD37" s="22">
        <f t="shared" si="36"/>
        <v>0.19879189628807714</v>
      </c>
      <c r="AE37" s="22">
        <f t="shared" si="36"/>
        <v>0.62915351489925575</v>
      </c>
      <c r="AF37" s="22" t="str">
        <f t="shared" si="36"/>
        <v>--</v>
      </c>
      <c r="AG37" s="23">
        <f t="shared" si="36"/>
        <v>0.60378020112566666</v>
      </c>
      <c r="AR37" s="18" t="s">
        <v>17</v>
      </c>
      <c r="AS37" s="19">
        <f>AS34</f>
        <v>0</v>
      </c>
      <c r="AT37" s="19">
        <f>AT34</f>
        <v>0</v>
      </c>
      <c r="AU37" s="19">
        <f>AU34</f>
        <v>0</v>
      </c>
      <c r="AV37" s="19">
        <f>AV34</f>
        <v>0</v>
      </c>
      <c r="AX37" s="21">
        <f>SUM(AX34:AX36)</f>
        <v>0</v>
      </c>
      <c r="AY37" s="21">
        <f>SUM(AY34:AY36)</f>
        <v>0</v>
      </c>
      <c r="AZ37" s="21">
        <f>SUM(AZ34:AZ36)</f>
        <v>0</v>
      </c>
      <c r="BA37" s="21">
        <f>SUM(BA34:BA36)</f>
        <v>0</v>
      </c>
      <c r="BC37" s="22" t="str">
        <f t="shared" si="37"/>
        <v>--</v>
      </c>
      <c r="BD37" s="22" t="str">
        <f t="shared" si="37"/>
        <v>--</v>
      </c>
      <c r="BE37" s="22" t="str">
        <f t="shared" si="37"/>
        <v>--</v>
      </c>
      <c r="BF37" s="23" t="str">
        <f t="shared" si="37"/>
        <v>--</v>
      </c>
    </row>
    <row r="38" spans="1:66" ht="5.15" customHeight="1" x14ac:dyDescent="0.25">
      <c r="A38" s="18"/>
      <c r="B38" s="19"/>
      <c r="C38" s="19"/>
      <c r="D38" s="19"/>
      <c r="O38" s="17"/>
      <c r="S38" s="18"/>
      <c r="T38" s="19"/>
      <c r="U38" s="19"/>
      <c r="V38" s="19"/>
      <c r="AG38" s="17"/>
      <c r="AR38" s="18"/>
      <c r="AS38" s="19"/>
      <c r="AT38" s="19"/>
      <c r="AU38" s="19"/>
      <c r="BF38" s="17"/>
    </row>
    <row r="39" spans="1:66" ht="12.75" customHeight="1" x14ac:dyDescent="0.3">
      <c r="A39" s="16" t="s">
        <v>112</v>
      </c>
      <c r="B39" s="19"/>
      <c r="C39" s="19"/>
      <c r="D39" s="19"/>
      <c r="O39" s="17"/>
      <c r="S39" s="16" t="s">
        <v>112</v>
      </c>
      <c r="T39" s="19"/>
      <c r="U39" s="19"/>
      <c r="V39" s="19"/>
      <c r="AG39" s="17"/>
      <c r="AR39" s="16" t="s">
        <v>112</v>
      </c>
      <c r="AS39" s="19"/>
      <c r="AT39" s="19"/>
      <c r="AU39" s="19"/>
      <c r="BF39" s="17"/>
    </row>
    <row r="40" spans="1:66" ht="12.75" customHeight="1" x14ac:dyDescent="0.25">
      <c r="A40" s="18" t="s">
        <v>13</v>
      </c>
      <c r="B40" s="64">
        <f t="shared" ref="B40:D42" si="38">SUM(T40,AS40)</f>
        <v>0</v>
      </c>
      <c r="C40" s="64">
        <f t="shared" si="38"/>
        <v>1696.715361035044</v>
      </c>
      <c r="D40" s="64">
        <f t="shared" si="38"/>
        <v>0</v>
      </c>
      <c r="E40" s="19">
        <f>SUM(B40:D40)</f>
        <v>1696.715361035044</v>
      </c>
      <c r="G40" s="21">
        <f t="shared" ref="G40:I42" si="39">SUM(Y40,AX40)</f>
        <v>0</v>
      </c>
      <c r="H40" s="21">
        <f t="shared" si="39"/>
        <v>137.61536651975791</v>
      </c>
      <c r="I40" s="21">
        <f t="shared" si="39"/>
        <v>0</v>
      </c>
      <c r="J40" s="21">
        <f>SUM(G40:I40)</f>
        <v>137.61536651975791</v>
      </c>
      <c r="L40" s="22" t="str">
        <f t="shared" ref="L40:O43" si="40">IF(B40&lt;&gt;0,G40/B40,"--")</f>
        <v>--</v>
      </c>
      <c r="M40" s="22">
        <f t="shared" si="40"/>
        <v>8.1106925581087841E-2</v>
      </c>
      <c r="N40" s="22" t="str">
        <f t="shared" si="40"/>
        <v>--</v>
      </c>
      <c r="O40" s="23">
        <f t="shared" si="40"/>
        <v>8.1106925581087841E-2</v>
      </c>
      <c r="S40" s="18" t="s">
        <v>13</v>
      </c>
      <c r="T40" s="19">
        <v>0</v>
      </c>
      <c r="U40" s="19">
        <v>512.56962321573951</v>
      </c>
      <c r="V40" s="19">
        <v>0</v>
      </c>
      <c r="W40" s="19">
        <f>SUM(T40:V40)</f>
        <v>512.56962321573951</v>
      </c>
      <c r="Y40" s="51">
        <v>0</v>
      </c>
      <c r="Z40" s="51">
        <v>49.211453204561693</v>
      </c>
      <c r="AA40" s="51">
        <v>0</v>
      </c>
      <c r="AB40" s="21">
        <f>SUM(Y40:AA40)</f>
        <v>49.211453204561693</v>
      </c>
      <c r="AD40" s="22" t="str">
        <f t="shared" ref="AD40:AG43" si="41">IF(T40&lt;&gt;0,Y40/T40,"--")</f>
        <v>--</v>
      </c>
      <c r="AE40" s="22">
        <f t="shared" si="41"/>
        <v>9.6009304835157377E-2</v>
      </c>
      <c r="AF40" s="22" t="str">
        <f t="shared" si="41"/>
        <v>--</v>
      </c>
      <c r="AG40" s="23">
        <f t="shared" si="41"/>
        <v>9.6009304835157377E-2</v>
      </c>
      <c r="AI40">
        <v>1</v>
      </c>
      <c r="AJ40">
        <v>2</v>
      </c>
      <c r="AM40">
        <f>$AM$8</f>
        <v>7</v>
      </c>
      <c r="AN40">
        <f>$AN$8</f>
        <v>29</v>
      </c>
      <c r="AO40">
        <f>$AO$8</f>
        <v>51</v>
      </c>
      <c r="AR40" s="18" t="s">
        <v>13</v>
      </c>
      <c r="AS40" s="19">
        <v>0</v>
      </c>
      <c r="AT40" s="19">
        <v>1184.1457378193045</v>
      </c>
      <c r="AU40" s="19">
        <v>0</v>
      </c>
      <c r="AV40" s="19">
        <f>SUM(AS40:AU40)</f>
        <v>1184.1457378193045</v>
      </c>
      <c r="AX40" s="51">
        <v>0</v>
      </c>
      <c r="AY40" s="51">
        <v>88.403913315196235</v>
      </c>
      <c r="AZ40" s="51">
        <v>0</v>
      </c>
      <c r="BA40" s="21">
        <f>SUM(AX40:AZ40)</f>
        <v>88.403913315196235</v>
      </c>
      <c r="BC40" s="22" t="str">
        <f t="shared" ref="BC40:BF43" si="42">IF(AS40&lt;&gt;0,AX40/AS40,"--")</f>
        <v>--</v>
      </c>
      <c r="BD40" s="22">
        <f t="shared" si="42"/>
        <v>7.4656277932477172E-2</v>
      </c>
      <c r="BE40" s="22" t="str">
        <f t="shared" si="42"/>
        <v>--</v>
      </c>
      <c r="BF40" s="23">
        <f t="shared" si="42"/>
        <v>7.4656277932477172E-2</v>
      </c>
      <c r="BH40">
        <v>1</v>
      </c>
      <c r="BI40">
        <v>2</v>
      </c>
      <c r="BL40">
        <f>$BL$8</f>
        <v>10</v>
      </c>
      <c r="BM40">
        <f>$BM$8</f>
        <v>32</v>
      </c>
      <c r="BN40">
        <f>$BN$8</f>
        <v>54</v>
      </c>
    </row>
    <row r="41" spans="1:66" ht="12.75" customHeight="1" x14ac:dyDescent="0.25">
      <c r="A41" s="27" t="s">
        <v>97</v>
      </c>
      <c r="B41" s="64">
        <f t="shared" si="38"/>
        <v>0</v>
      </c>
      <c r="C41" s="64">
        <f t="shared" si="38"/>
        <v>1696.7153610350442</v>
      </c>
      <c r="D41" s="64">
        <f t="shared" si="38"/>
        <v>0</v>
      </c>
      <c r="E41" s="19">
        <f>SUM(B41:D41)</f>
        <v>1696.7153610350442</v>
      </c>
      <c r="G41" s="21">
        <f t="shared" si="39"/>
        <v>0</v>
      </c>
      <c r="H41" s="21">
        <f t="shared" si="39"/>
        <v>477.33389917595889</v>
      </c>
      <c r="I41" s="21">
        <f t="shared" si="39"/>
        <v>0</v>
      </c>
      <c r="J41" s="21">
        <f>SUM(G41:I41)</f>
        <v>477.33389917595889</v>
      </c>
      <c r="L41" s="22" t="str">
        <f t="shared" si="40"/>
        <v>--</v>
      </c>
      <c r="M41" s="22">
        <f t="shared" si="40"/>
        <v>0.28132821222575116</v>
      </c>
      <c r="N41" s="22" t="str">
        <f t="shared" si="40"/>
        <v>--</v>
      </c>
      <c r="O41" s="23">
        <f t="shared" si="40"/>
        <v>0.28132821222575116</v>
      </c>
      <c r="S41" s="27" t="s">
        <v>97</v>
      </c>
      <c r="T41" s="19">
        <v>0</v>
      </c>
      <c r="U41" s="19">
        <v>512.56962321573951</v>
      </c>
      <c r="V41" s="19">
        <v>0</v>
      </c>
      <c r="W41" s="19">
        <f>SUM(T41:V41)</f>
        <v>512.56962321573951</v>
      </c>
      <c r="Y41" s="51">
        <v>0</v>
      </c>
      <c r="Z41" s="51">
        <v>105.8785086467921</v>
      </c>
      <c r="AA41" s="51">
        <v>0</v>
      </c>
      <c r="AB41" s="21">
        <f>SUM(Y41:AA41)</f>
        <v>105.8785086467921</v>
      </c>
      <c r="AD41" s="22" t="str">
        <f t="shared" si="41"/>
        <v>--</v>
      </c>
      <c r="AE41" s="22">
        <f t="shared" si="41"/>
        <v>0.20656415021736091</v>
      </c>
      <c r="AF41" s="22" t="str">
        <f t="shared" si="41"/>
        <v>--</v>
      </c>
      <c r="AG41" s="23">
        <f t="shared" si="41"/>
        <v>0.20656415021736091</v>
      </c>
      <c r="AI41">
        <v>5</v>
      </c>
      <c r="AJ41">
        <v>7</v>
      </c>
      <c r="AM41">
        <f>$AM$8</f>
        <v>7</v>
      </c>
      <c r="AN41">
        <f>$AN$8</f>
        <v>29</v>
      </c>
      <c r="AO41">
        <f>$AO$8</f>
        <v>51</v>
      </c>
      <c r="AR41" s="27" t="s">
        <v>97</v>
      </c>
      <c r="AS41" s="19">
        <v>0</v>
      </c>
      <c r="AT41" s="19">
        <v>1184.1457378193047</v>
      </c>
      <c r="AU41" s="19">
        <v>0</v>
      </c>
      <c r="AV41" s="19">
        <f>SUM(AS41:AU41)</f>
        <v>1184.1457378193047</v>
      </c>
      <c r="AX41" s="51">
        <v>0</v>
      </c>
      <c r="AY41" s="51">
        <v>371.45539052916678</v>
      </c>
      <c r="AZ41" s="51">
        <v>0</v>
      </c>
      <c r="BA41" s="21">
        <f>SUM(AX41:AZ41)</f>
        <v>371.45539052916678</v>
      </c>
      <c r="BC41" s="22" t="str">
        <f t="shared" si="42"/>
        <v>--</v>
      </c>
      <c r="BD41" s="22">
        <f t="shared" si="42"/>
        <v>0.31369060299387674</v>
      </c>
      <c r="BE41" s="22" t="str">
        <f t="shared" si="42"/>
        <v>--</v>
      </c>
      <c r="BF41" s="23">
        <f t="shared" si="42"/>
        <v>0.31369060299387674</v>
      </c>
      <c r="BH41">
        <v>5</v>
      </c>
      <c r="BI41">
        <v>7</v>
      </c>
      <c r="BL41">
        <f>$BL$8</f>
        <v>10</v>
      </c>
      <c r="BM41">
        <f>$BM$8</f>
        <v>32</v>
      </c>
      <c r="BN41">
        <f>$BN$8</f>
        <v>54</v>
      </c>
    </row>
    <row r="42" spans="1:66" ht="12.75" customHeight="1" x14ac:dyDescent="0.25">
      <c r="A42" s="18" t="s">
        <v>16</v>
      </c>
      <c r="B42" s="64">
        <f t="shared" si="38"/>
        <v>0</v>
      </c>
      <c r="C42" s="64">
        <f t="shared" si="38"/>
        <v>1506.3372910284415</v>
      </c>
      <c r="D42" s="64">
        <f t="shared" si="38"/>
        <v>0</v>
      </c>
      <c r="E42" s="19">
        <f>SUM(B42:D42)</f>
        <v>1506.3372910284415</v>
      </c>
      <c r="G42" s="21">
        <f t="shared" si="39"/>
        <v>0</v>
      </c>
      <c r="H42" s="21">
        <f t="shared" si="39"/>
        <v>625.12002572779988</v>
      </c>
      <c r="I42" s="21">
        <f t="shared" si="39"/>
        <v>0</v>
      </c>
      <c r="J42" s="21">
        <f>SUM(G42:I42)</f>
        <v>625.12002572779988</v>
      </c>
      <c r="L42" s="22" t="str">
        <f t="shared" si="40"/>
        <v>--</v>
      </c>
      <c r="M42" s="22">
        <f t="shared" si="40"/>
        <v>0.4149933945411412</v>
      </c>
      <c r="N42" s="22" t="str">
        <f t="shared" si="40"/>
        <v>--</v>
      </c>
      <c r="O42" s="23">
        <f t="shared" si="40"/>
        <v>0.4149933945411412</v>
      </c>
      <c r="S42" s="18" t="s">
        <v>16</v>
      </c>
      <c r="T42" s="19">
        <v>0</v>
      </c>
      <c r="U42" s="19">
        <v>322.19155320913671</v>
      </c>
      <c r="V42" s="19">
        <v>0</v>
      </c>
      <c r="W42" s="19">
        <f>SUM(T42:V42)</f>
        <v>322.19155320913671</v>
      </c>
      <c r="Y42" s="51">
        <v>0</v>
      </c>
      <c r="Z42" s="51">
        <v>133.70736635874238</v>
      </c>
      <c r="AA42" s="51">
        <v>0</v>
      </c>
      <c r="AB42" s="21">
        <f>SUM(Y42:AA42)</f>
        <v>133.70736635874238</v>
      </c>
      <c r="AD42" s="22" t="str">
        <f t="shared" si="41"/>
        <v>--</v>
      </c>
      <c r="AE42" s="22">
        <f t="shared" si="41"/>
        <v>0.41499339454114126</v>
      </c>
      <c r="AF42" s="22" t="str">
        <f t="shared" si="41"/>
        <v>--</v>
      </c>
      <c r="AG42" s="23">
        <f t="shared" si="41"/>
        <v>0.41499339454114126</v>
      </c>
      <c r="AI42">
        <v>10</v>
      </c>
      <c r="AM42">
        <f>$AM$8</f>
        <v>7</v>
      </c>
      <c r="AN42">
        <f>$AN$8</f>
        <v>29</v>
      </c>
      <c r="AO42">
        <f>$AO$8</f>
        <v>51</v>
      </c>
      <c r="AR42" s="18" t="s">
        <v>16</v>
      </c>
      <c r="AS42" s="19">
        <v>0</v>
      </c>
      <c r="AT42" s="19">
        <v>1184.1457378193047</v>
      </c>
      <c r="AU42" s="19">
        <v>0</v>
      </c>
      <c r="AV42" s="19">
        <f>SUM(AS42:AU42)</f>
        <v>1184.1457378193047</v>
      </c>
      <c r="AX42" s="51">
        <v>0</v>
      </c>
      <c r="AY42" s="51">
        <v>491.41265936905751</v>
      </c>
      <c r="AZ42" s="51">
        <v>0</v>
      </c>
      <c r="BA42" s="21">
        <f>SUM(AX42:AZ42)</f>
        <v>491.41265936905751</v>
      </c>
      <c r="BC42" s="22" t="str">
        <f t="shared" si="42"/>
        <v>--</v>
      </c>
      <c r="BD42" s="22">
        <f t="shared" si="42"/>
        <v>0.41499339454114126</v>
      </c>
      <c r="BE42" s="22" t="str">
        <f t="shared" si="42"/>
        <v>--</v>
      </c>
      <c r="BF42" s="23">
        <f t="shared" si="42"/>
        <v>0.41499339454114126</v>
      </c>
      <c r="BH42">
        <v>10</v>
      </c>
      <c r="BL42">
        <f>$BL$8</f>
        <v>10</v>
      </c>
      <c r="BM42">
        <f>$BM$8</f>
        <v>32</v>
      </c>
      <c r="BN42">
        <f>$BN$8</f>
        <v>54</v>
      </c>
    </row>
    <row r="43" spans="1:66" ht="12.75" customHeight="1" x14ac:dyDescent="0.25">
      <c r="A43" s="18" t="s">
        <v>17</v>
      </c>
      <c r="B43" s="19">
        <f>B40</f>
        <v>0</v>
      </c>
      <c r="C43" s="19">
        <f>C40</f>
        <v>1696.715361035044</v>
      </c>
      <c r="D43" s="19">
        <f>D40</f>
        <v>0</v>
      </c>
      <c r="E43" s="19">
        <f>E40</f>
        <v>1696.715361035044</v>
      </c>
      <c r="G43" s="21">
        <f>SUM(G40:G42)</f>
        <v>0</v>
      </c>
      <c r="H43" s="21">
        <f>SUM(H40:H42)</f>
        <v>1240.0692914235167</v>
      </c>
      <c r="I43" s="21">
        <f>SUM(I40:I42)</f>
        <v>0</v>
      </c>
      <c r="J43" s="21">
        <f>SUM(J40:J42)</f>
        <v>1240.0692914235167</v>
      </c>
      <c r="L43" s="22" t="str">
        <f t="shared" si="40"/>
        <v>--</v>
      </c>
      <c r="M43" s="22">
        <f t="shared" si="40"/>
        <v>0.73086465762120501</v>
      </c>
      <c r="N43" s="22" t="str">
        <f t="shared" si="40"/>
        <v>--</v>
      </c>
      <c r="O43" s="23">
        <f t="shared" si="40"/>
        <v>0.73086465762120501</v>
      </c>
      <c r="S43" s="18" t="s">
        <v>17</v>
      </c>
      <c r="T43" s="19">
        <f>T40</f>
        <v>0</v>
      </c>
      <c r="U43" s="19">
        <f>U40</f>
        <v>512.56962321573951</v>
      </c>
      <c r="V43" s="19">
        <f>V40</f>
        <v>0</v>
      </c>
      <c r="W43" s="19">
        <f>W40</f>
        <v>512.56962321573951</v>
      </c>
      <c r="Y43" s="21">
        <f>SUM(Y40:Y42)</f>
        <v>0</v>
      </c>
      <c r="Z43" s="21">
        <f>SUM(Z40:Z42)</f>
        <v>288.79732821009617</v>
      </c>
      <c r="AA43" s="21">
        <f>SUM(AA40:AA42)</f>
        <v>0</v>
      </c>
      <c r="AB43" s="21">
        <f>SUM(AB40:AB42)</f>
        <v>288.79732821009617</v>
      </c>
      <c r="AD43" s="22" t="str">
        <f t="shared" si="41"/>
        <v>--</v>
      </c>
      <c r="AE43" s="22">
        <f t="shared" si="41"/>
        <v>0.56343043974836171</v>
      </c>
      <c r="AF43" s="22" t="str">
        <f t="shared" si="41"/>
        <v>--</v>
      </c>
      <c r="AG43" s="23">
        <f t="shared" si="41"/>
        <v>0.56343043974836171</v>
      </c>
      <c r="AR43" s="18" t="s">
        <v>17</v>
      </c>
      <c r="AS43" s="19">
        <f>AS40</f>
        <v>0</v>
      </c>
      <c r="AT43" s="19">
        <f>AT40</f>
        <v>1184.1457378193045</v>
      </c>
      <c r="AU43" s="19">
        <f>AU40</f>
        <v>0</v>
      </c>
      <c r="AV43" s="19">
        <f>AV40</f>
        <v>1184.1457378193045</v>
      </c>
      <c r="AX43" s="21">
        <f>SUM(AX40:AX42)</f>
        <v>0</v>
      </c>
      <c r="AY43" s="21">
        <f>SUM(AY40:AY42)</f>
        <v>951.27196321342058</v>
      </c>
      <c r="AZ43" s="21">
        <f>SUM(AZ40:AZ42)</f>
        <v>0</v>
      </c>
      <c r="BA43" s="21">
        <f>SUM(BA40:BA42)</f>
        <v>951.27196321342058</v>
      </c>
      <c r="BC43" s="22" t="str">
        <f t="shared" si="42"/>
        <v>--</v>
      </c>
      <c r="BD43" s="22">
        <f t="shared" si="42"/>
        <v>0.80334027546749531</v>
      </c>
      <c r="BE43" s="22" t="str">
        <f t="shared" si="42"/>
        <v>--</v>
      </c>
      <c r="BF43" s="23">
        <f t="shared" si="42"/>
        <v>0.80334027546749531</v>
      </c>
    </row>
    <row r="44" spans="1:66" ht="5.15" customHeight="1" x14ac:dyDescent="0.25">
      <c r="A44" s="18"/>
      <c r="B44" s="19"/>
      <c r="C44" s="19"/>
      <c r="D44" s="19"/>
      <c r="O44" s="17"/>
      <c r="S44" s="18"/>
      <c r="T44" s="19"/>
      <c r="U44" s="19"/>
      <c r="V44" s="19"/>
      <c r="AG44" s="17"/>
      <c r="AR44" s="18"/>
      <c r="AS44" s="19"/>
      <c r="AT44" s="19"/>
      <c r="AU44" s="19"/>
      <c r="BF44" s="17"/>
    </row>
    <row r="45" spans="1:66" ht="12.75" customHeight="1" x14ac:dyDescent="0.3">
      <c r="A45" s="16" t="s">
        <v>28</v>
      </c>
      <c r="B45" s="19"/>
      <c r="C45" s="19"/>
      <c r="D45" s="19"/>
      <c r="O45" s="17"/>
      <c r="S45" s="16" t="s">
        <v>28</v>
      </c>
      <c r="T45" s="19"/>
      <c r="U45" s="19"/>
      <c r="V45" s="19"/>
      <c r="AG45" s="17"/>
      <c r="AR45" s="16" t="s">
        <v>28</v>
      </c>
      <c r="AS45" s="19"/>
      <c r="AT45" s="19"/>
      <c r="AU45" s="19"/>
      <c r="BF45" s="17"/>
    </row>
    <row r="46" spans="1:66" ht="12.75" customHeight="1" x14ac:dyDescent="0.25">
      <c r="A46" s="27" t="s">
        <v>29</v>
      </c>
      <c r="B46" s="64">
        <f>B37+B43</f>
        <v>150.59688332877604</v>
      </c>
      <c r="C46" s="64">
        <f>C37+C43</f>
        <v>4100.4209643855011</v>
      </c>
      <c r="D46" s="64">
        <f>D37+D43</f>
        <v>0</v>
      </c>
      <c r="E46" s="19">
        <f>SUM(B46:D46)</f>
        <v>4251.0178477142772</v>
      </c>
      <c r="G46" s="21">
        <f t="shared" ref="G46:I47" si="43">SUM(Y46,AX46)</f>
        <v>182.26123921805763</v>
      </c>
      <c r="H46" s="21">
        <f t="shared" si="43"/>
        <v>5095.6511257136244</v>
      </c>
      <c r="I46" s="21">
        <f t="shared" si="43"/>
        <v>0</v>
      </c>
      <c r="J46" s="21">
        <f>SUM(G46:I46)</f>
        <v>5277.9123649316816</v>
      </c>
      <c r="L46" s="22">
        <f t="shared" ref="L46:O48" si="44">IF(B46&lt;&gt;0,G46/B46,"--")</f>
        <v>1.2102590384965235</v>
      </c>
      <c r="M46" s="22">
        <f t="shared" si="44"/>
        <v>1.2427141432482824</v>
      </c>
      <c r="N46" s="22" t="str">
        <f t="shared" si="44"/>
        <v>--</v>
      </c>
      <c r="O46" s="23">
        <f t="shared" si="44"/>
        <v>1.2415643862256551</v>
      </c>
      <c r="S46" s="27" t="s">
        <v>29</v>
      </c>
      <c r="T46" s="64">
        <f>T37+T43</f>
        <v>150.59688332877604</v>
      </c>
      <c r="U46" s="64">
        <f>U37+U43</f>
        <v>2916.2752265661966</v>
      </c>
      <c r="V46" s="64">
        <f>V37+V43</f>
        <v>0</v>
      </c>
      <c r="W46" s="19">
        <f>SUM(T46:V46)</f>
        <v>3066.8721098949727</v>
      </c>
      <c r="Y46" s="51">
        <v>182.26123921805763</v>
      </c>
      <c r="Z46" s="51">
        <v>3624.0964696584019</v>
      </c>
      <c r="AA46" s="51">
        <v>0</v>
      </c>
      <c r="AB46" s="21">
        <f>SUM(Y46:AA46)</f>
        <v>3806.3577088764596</v>
      </c>
      <c r="AD46" s="22">
        <f t="shared" ref="AD46:AG48" si="45">IF(T46&lt;&gt;0,Y46/T46,"--")</f>
        <v>1.2102590384965235</v>
      </c>
      <c r="AE46" s="22">
        <f t="shared" si="45"/>
        <v>1.2427141432482824</v>
      </c>
      <c r="AF46" s="22" t="str">
        <f t="shared" si="45"/>
        <v>--</v>
      </c>
      <c r="AG46" s="23">
        <f t="shared" si="45"/>
        <v>1.2411204551359043</v>
      </c>
      <c r="AI46">
        <v>11</v>
      </c>
      <c r="AM46">
        <f>$AM$8</f>
        <v>7</v>
      </c>
      <c r="AN46">
        <f>$AN$8</f>
        <v>29</v>
      </c>
      <c r="AO46">
        <f>$AO$8</f>
        <v>51</v>
      </c>
      <c r="AR46" s="27" t="s">
        <v>29</v>
      </c>
      <c r="AS46" s="64">
        <f>AS37+AS43</f>
        <v>0</v>
      </c>
      <c r="AT46" s="64">
        <f>AT37+AT43</f>
        <v>1184.1457378193045</v>
      </c>
      <c r="AU46" s="64">
        <f>AU37+AU43</f>
        <v>0</v>
      </c>
      <c r="AV46" s="19">
        <f>SUM(AS46:AU46)</f>
        <v>1184.1457378193045</v>
      </c>
      <c r="AX46" s="51">
        <v>0</v>
      </c>
      <c r="AY46" s="51">
        <v>1471.5546560552223</v>
      </c>
      <c r="AZ46" s="51">
        <v>0</v>
      </c>
      <c r="BA46" s="21">
        <f>SUM(AX46:AZ46)</f>
        <v>1471.5546560552223</v>
      </c>
      <c r="BC46" s="22" t="str">
        <f t="shared" ref="BC46:BF48" si="46">IF(AS46&lt;&gt;0,AX46/AS46,"--")</f>
        <v>--</v>
      </c>
      <c r="BD46" s="22">
        <f t="shared" si="46"/>
        <v>1.2427141432482824</v>
      </c>
      <c r="BE46" s="22" t="str">
        <f t="shared" si="46"/>
        <v>--</v>
      </c>
      <c r="BF46" s="23">
        <f t="shared" si="46"/>
        <v>1.2427141432482824</v>
      </c>
      <c r="BH46">
        <v>11</v>
      </c>
      <c r="BL46">
        <f>$BL$8</f>
        <v>10</v>
      </c>
      <c r="BM46">
        <f>$BM$8</f>
        <v>32</v>
      </c>
      <c r="BN46">
        <f>$BN$8</f>
        <v>54</v>
      </c>
    </row>
    <row r="47" spans="1:66" ht="12.75" customHeight="1" x14ac:dyDescent="0.25">
      <c r="A47" s="27" t="s">
        <v>30</v>
      </c>
      <c r="B47" s="64">
        <f>SUM(T47,AS47)</f>
        <v>0</v>
      </c>
      <c r="C47" s="64">
        <f>SUM(U47,AT47)</f>
        <v>1506.3372910284411</v>
      </c>
      <c r="D47" s="64">
        <f>SUM(V47,AU47)</f>
        <v>0</v>
      </c>
      <c r="E47" s="19">
        <f>SUM(B47:D47)</f>
        <v>1506.3372910284411</v>
      </c>
      <c r="G47" s="21">
        <f t="shared" si="43"/>
        <v>0</v>
      </c>
      <c r="H47" s="21">
        <f t="shared" si="43"/>
        <v>6090.4844713871371</v>
      </c>
      <c r="I47" s="21">
        <f t="shared" si="43"/>
        <v>0</v>
      </c>
      <c r="J47" s="21">
        <f>SUM(G47:I47)</f>
        <v>6090.4844713871371</v>
      </c>
      <c r="L47" s="22" t="str">
        <f t="shared" si="44"/>
        <v>--</v>
      </c>
      <c r="M47" s="22">
        <f t="shared" si="44"/>
        <v>4.0432408516082754</v>
      </c>
      <c r="N47" s="22" t="str">
        <f t="shared" si="44"/>
        <v>--</v>
      </c>
      <c r="O47" s="23">
        <f t="shared" si="44"/>
        <v>4.0432408516082754</v>
      </c>
      <c r="S47" s="27" t="s">
        <v>30</v>
      </c>
      <c r="T47" s="19">
        <v>0</v>
      </c>
      <c r="U47" s="19">
        <v>322.19155320913671</v>
      </c>
      <c r="V47" s="19">
        <v>0</v>
      </c>
      <c r="W47" s="19">
        <f>SUM(T47:V47)</f>
        <v>322.19155320913671</v>
      </c>
      <c r="Y47" s="51">
        <v>0</v>
      </c>
      <c r="Z47" s="51">
        <v>1302.6980499783026</v>
      </c>
      <c r="AA47" s="51">
        <v>0</v>
      </c>
      <c r="AB47" s="21">
        <f>SUM(Y47:AA47)</f>
        <v>1302.6980499783026</v>
      </c>
      <c r="AD47" s="22" t="str">
        <f t="shared" si="45"/>
        <v>--</v>
      </c>
      <c r="AE47" s="22">
        <f t="shared" si="45"/>
        <v>4.0432408516082745</v>
      </c>
      <c r="AF47" s="22" t="str">
        <f t="shared" si="45"/>
        <v>--</v>
      </c>
      <c r="AG47" s="23">
        <f t="shared" si="45"/>
        <v>4.0432408516082745</v>
      </c>
      <c r="AI47">
        <v>12</v>
      </c>
      <c r="AM47">
        <f>$AM$8</f>
        <v>7</v>
      </c>
      <c r="AN47">
        <f>$AN$8</f>
        <v>29</v>
      </c>
      <c r="AO47">
        <f>$AO$8</f>
        <v>51</v>
      </c>
      <c r="AR47" s="27" t="s">
        <v>30</v>
      </c>
      <c r="AS47" s="19">
        <v>0</v>
      </c>
      <c r="AT47" s="19">
        <v>1184.1457378193045</v>
      </c>
      <c r="AU47" s="19">
        <v>0</v>
      </c>
      <c r="AV47" s="19">
        <f>SUM(AS47:AU47)</f>
        <v>1184.1457378193045</v>
      </c>
      <c r="AX47" s="51">
        <v>0</v>
      </c>
      <c r="AY47" s="51">
        <v>4787.786421408834</v>
      </c>
      <c r="AZ47" s="51">
        <v>0</v>
      </c>
      <c r="BA47" s="21">
        <f>SUM(AX47:AZ47)</f>
        <v>4787.786421408834</v>
      </c>
      <c r="BC47" s="22" t="str">
        <f t="shared" si="46"/>
        <v>--</v>
      </c>
      <c r="BD47" s="22">
        <f t="shared" si="46"/>
        <v>4.0432408516082754</v>
      </c>
      <c r="BE47" s="22" t="str">
        <f t="shared" si="46"/>
        <v>--</v>
      </c>
      <c r="BF47" s="23">
        <f t="shared" si="46"/>
        <v>4.0432408516082754</v>
      </c>
      <c r="BH47">
        <v>12</v>
      </c>
      <c r="BL47">
        <f>$BL$8</f>
        <v>10</v>
      </c>
      <c r="BM47">
        <f>$BM$8</f>
        <v>32</v>
      </c>
      <c r="BN47">
        <f>$BN$8</f>
        <v>54</v>
      </c>
    </row>
    <row r="48" spans="1:66" ht="12.75" customHeight="1" x14ac:dyDescent="0.25">
      <c r="A48" s="18" t="s">
        <v>17</v>
      </c>
      <c r="B48" s="19">
        <f>B46</f>
        <v>150.59688332877604</v>
      </c>
      <c r="C48" s="19">
        <f>C46</f>
        <v>4100.4209643855011</v>
      </c>
      <c r="D48" s="19">
        <f>D46</f>
        <v>0</v>
      </c>
      <c r="E48" s="19">
        <f>E46</f>
        <v>4251.0178477142772</v>
      </c>
      <c r="G48" s="21">
        <f>SUM(G46:G47)</f>
        <v>182.26123921805763</v>
      </c>
      <c r="H48" s="21">
        <f>SUM(H46:H47)</f>
        <v>11186.135597100762</v>
      </c>
      <c r="I48" s="21">
        <f>SUM(I46:I47)</f>
        <v>0</v>
      </c>
      <c r="J48" s="21">
        <f>SUM(J46:J47)</f>
        <v>11368.396836318818</v>
      </c>
      <c r="L48" s="22">
        <f t="shared" si="44"/>
        <v>1.2102590384965235</v>
      </c>
      <c r="M48" s="22">
        <f t="shared" si="44"/>
        <v>2.7280456553750798</v>
      </c>
      <c r="N48" s="22" t="str">
        <f t="shared" si="44"/>
        <v>--</v>
      </c>
      <c r="O48" s="23">
        <f t="shared" si="44"/>
        <v>2.6742764306274256</v>
      </c>
      <c r="S48" s="18" t="s">
        <v>17</v>
      </c>
      <c r="T48" s="19">
        <f>T46</f>
        <v>150.59688332877604</v>
      </c>
      <c r="U48" s="19">
        <f>U46</f>
        <v>2916.2752265661966</v>
      </c>
      <c r="V48" s="19">
        <f>V46</f>
        <v>0</v>
      </c>
      <c r="W48" s="19">
        <f>W46</f>
        <v>3066.8721098949727</v>
      </c>
      <c r="Y48" s="21">
        <f>SUM(Y46:Y47)</f>
        <v>182.26123921805763</v>
      </c>
      <c r="Z48" s="21">
        <f>SUM(Z46:Z47)</f>
        <v>4926.7945196367045</v>
      </c>
      <c r="AA48" s="21">
        <f>SUM(AA46:AA47)</f>
        <v>0</v>
      </c>
      <c r="AB48" s="21">
        <f>SUM(AB46:AB47)</f>
        <v>5109.0557588547617</v>
      </c>
      <c r="AD48" s="22">
        <f t="shared" si="45"/>
        <v>1.2102590384965235</v>
      </c>
      <c r="AE48" s="22">
        <f t="shared" si="45"/>
        <v>1.6894134253020481</v>
      </c>
      <c r="AF48" s="22" t="str">
        <f t="shared" si="45"/>
        <v>--</v>
      </c>
      <c r="AG48" s="23">
        <f t="shared" si="45"/>
        <v>1.6658848415526937</v>
      </c>
      <c r="AR48" s="18" t="s">
        <v>17</v>
      </c>
      <c r="AS48" s="19">
        <f>AS46</f>
        <v>0</v>
      </c>
      <c r="AT48" s="19">
        <f>AT46</f>
        <v>1184.1457378193045</v>
      </c>
      <c r="AU48" s="19">
        <f>AU46</f>
        <v>0</v>
      </c>
      <c r="AV48" s="19">
        <f>AV46</f>
        <v>1184.1457378193045</v>
      </c>
      <c r="AX48" s="21">
        <f>SUM(AX46:AX47)</f>
        <v>0</v>
      </c>
      <c r="AY48" s="21">
        <f>SUM(AY46:AY47)</f>
        <v>6259.3410774640561</v>
      </c>
      <c r="AZ48" s="21">
        <f>SUM(AZ46:AZ47)</f>
        <v>0</v>
      </c>
      <c r="BA48" s="21">
        <f>SUM(BA46:BA47)</f>
        <v>6259.3410774640561</v>
      </c>
      <c r="BC48" s="22" t="str">
        <f t="shared" si="46"/>
        <v>--</v>
      </c>
      <c r="BD48" s="22">
        <f t="shared" si="46"/>
        <v>5.2859549948565574</v>
      </c>
      <c r="BE48" s="22" t="str">
        <f t="shared" si="46"/>
        <v>--</v>
      </c>
      <c r="BF48" s="23">
        <f t="shared" si="46"/>
        <v>5.2859549948565574</v>
      </c>
    </row>
    <row r="49" spans="1:66" ht="5.15" customHeight="1" x14ac:dyDescent="0.25">
      <c r="A49" s="18"/>
      <c r="B49" s="19"/>
      <c r="C49" s="19"/>
      <c r="D49" s="19"/>
      <c r="O49" s="17"/>
      <c r="S49" s="18"/>
      <c r="T49" s="19"/>
      <c r="U49" s="19"/>
      <c r="V49" s="19"/>
      <c r="AG49" s="17"/>
      <c r="AR49" s="18"/>
      <c r="AS49" s="19"/>
      <c r="AT49" s="19"/>
      <c r="AU49" s="19"/>
      <c r="BF49" s="17"/>
    </row>
    <row r="50" spans="1:66" ht="12.75" customHeight="1" x14ac:dyDescent="0.25">
      <c r="A50" s="79" t="s">
        <v>33</v>
      </c>
      <c r="B50" s="28">
        <f>B48</f>
        <v>150.59688332877604</v>
      </c>
      <c r="C50" s="28">
        <f>C48</f>
        <v>4100.4209643855011</v>
      </c>
      <c r="D50" s="28">
        <f>D48</f>
        <v>0</v>
      </c>
      <c r="E50" s="28">
        <f>E48</f>
        <v>4251.0178477142772</v>
      </c>
      <c r="F50" s="29"/>
      <c r="G50" s="30">
        <f>SUM(G37,G43,G48)</f>
        <v>212.19867923005933</v>
      </c>
      <c r="H50" s="30">
        <f>SUM(H37,H43,H48)</f>
        <v>13938.504717655254</v>
      </c>
      <c r="I50" s="30">
        <f>SUM(I37,I43,I48)</f>
        <v>0</v>
      </c>
      <c r="J50" s="30">
        <f>SUM(J37,J43,J48)</f>
        <v>14150.703396885312</v>
      </c>
      <c r="K50" s="29"/>
      <c r="L50" s="31">
        <f t="shared" ref="L50:O51" si="47">IF(B50&lt;&gt;0,G50/B50,"--")</f>
        <v>1.4090509347846008</v>
      </c>
      <c r="M50" s="31">
        <f t="shared" si="47"/>
        <v>3.3992862778527209</v>
      </c>
      <c r="N50" s="31" t="str">
        <f t="shared" si="47"/>
        <v>--</v>
      </c>
      <c r="O50" s="32">
        <f t="shared" si="47"/>
        <v>3.3287800484051084</v>
      </c>
      <c r="S50" s="79" t="s">
        <v>33</v>
      </c>
      <c r="T50" s="28">
        <f>T48</f>
        <v>150.59688332877604</v>
      </c>
      <c r="U50" s="28">
        <f>U48</f>
        <v>2916.2752265661966</v>
      </c>
      <c r="V50" s="28">
        <f>V48</f>
        <v>0</v>
      </c>
      <c r="W50" s="28">
        <f>W48</f>
        <v>3066.8721098949727</v>
      </c>
      <c r="X50" s="29"/>
      <c r="Y50" s="30">
        <f>SUM(Y37,Y43,Y48)</f>
        <v>212.19867923005933</v>
      </c>
      <c r="Z50" s="30">
        <f>SUM(Z37,Z43,Z48)</f>
        <v>6727.891676977777</v>
      </c>
      <c r="AA50" s="30">
        <f>SUM(AA37,AA43,AA48)</f>
        <v>0</v>
      </c>
      <c r="AB50" s="30">
        <f>SUM(AB37,AB43,AB48)</f>
        <v>6940.0903562078356</v>
      </c>
      <c r="AC50" s="29"/>
      <c r="AD50" s="31">
        <f t="shared" ref="AD50:AG51" si="48">IF(T50&lt;&gt;0,Y50/T50,"--")</f>
        <v>1.4090509347846008</v>
      </c>
      <c r="AE50" s="31">
        <f t="shared" si="48"/>
        <v>2.307015337814879</v>
      </c>
      <c r="AF50" s="31" t="str">
        <f t="shared" si="48"/>
        <v>--</v>
      </c>
      <c r="AG50" s="32">
        <f t="shared" si="48"/>
        <v>2.2629213438070308</v>
      </c>
      <c r="AR50" s="79" t="s">
        <v>33</v>
      </c>
      <c r="AS50" s="28">
        <f>AS48</f>
        <v>0</v>
      </c>
      <c r="AT50" s="28">
        <f>AT48</f>
        <v>1184.1457378193045</v>
      </c>
      <c r="AU50" s="28">
        <f>AU48</f>
        <v>0</v>
      </c>
      <c r="AV50" s="28">
        <f>AV48</f>
        <v>1184.1457378193045</v>
      </c>
      <c r="AW50" s="29"/>
      <c r="AX50" s="30">
        <f>SUM(AX37,AX43,AX48)</f>
        <v>0</v>
      </c>
      <c r="AY50" s="30">
        <f>SUM(AY37,AY43,AY48)</f>
        <v>7210.6130406774764</v>
      </c>
      <c r="AZ50" s="30">
        <f>SUM(AZ37,AZ43,AZ48)</f>
        <v>0</v>
      </c>
      <c r="BA50" s="30">
        <f>SUM(BA37,BA43,BA48)</f>
        <v>7210.6130406774764</v>
      </c>
      <c r="BB50" s="29"/>
      <c r="BC50" s="31" t="str">
        <f t="shared" ref="BC50:BF51" si="49">IF(AS50&lt;&gt;0,AX50/AS50,"--")</f>
        <v>--</v>
      </c>
      <c r="BD50" s="31">
        <f t="shared" si="49"/>
        <v>6.0892952703240528</v>
      </c>
      <c r="BE50" s="31" t="str">
        <f t="shared" si="49"/>
        <v>--</v>
      </c>
      <c r="BF50" s="32">
        <f t="shared" si="49"/>
        <v>6.0892952703240528</v>
      </c>
    </row>
    <row r="51" spans="1:66" ht="12.75" customHeight="1" thickBot="1" x14ac:dyDescent="0.35">
      <c r="A51" s="33" t="s">
        <v>17</v>
      </c>
      <c r="B51" s="37">
        <f>SUM(B30,B50)</f>
        <v>966.26485563361769</v>
      </c>
      <c r="C51" s="37">
        <f>SUM(C30,C50)</f>
        <v>4100.4209643855011</v>
      </c>
      <c r="D51" s="37">
        <f>SUM(D30,D50)</f>
        <v>0</v>
      </c>
      <c r="E51" s="37">
        <f>SUM(E30,E50)</f>
        <v>5066.6858200191191</v>
      </c>
      <c r="F51" s="84"/>
      <c r="G51" s="39">
        <f>SUM(G30,G50)</f>
        <v>693.26046111188884</v>
      </c>
      <c r="H51" s="39">
        <f>SUM(H30,H50)</f>
        <v>13938.504717655254</v>
      </c>
      <c r="I51" s="39">
        <f>SUM(I30,I50)</f>
        <v>0</v>
      </c>
      <c r="J51" s="39">
        <f>SUM(J30,J50)</f>
        <v>14631.765178767142</v>
      </c>
      <c r="K51" s="84"/>
      <c r="L51" s="40">
        <f t="shared" si="47"/>
        <v>0.71746422015658518</v>
      </c>
      <c r="M51" s="40">
        <f t="shared" si="47"/>
        <v>3.3992862778527209</v>
      </c>
      <c r="N51" s="40" t="str">
        <f t="shared" si="47"/>
        <v>--</v>
      </c>
      <c r="O51" s="41">
        <f t="shared" si="47"/>
        <v>2.8878374737496411</v>
      </c>
      <c r="S51" s="33" t="s">
        <v>17</v>
      </c>
      <c r="T51" s="37">
        <f>SUM(T30,T50)</f>
        <v>179.66210308445892</v>
      </c>
      <c r="U51" s="37">
        <f>SUM(U30,U50)</f>
        <v>2916.2752265661966</v>
      </c>
      <c r="V51" s="37">
        <f>SUM(V30,V50)</f>
        <v>0</v>
      </c>
      <c r="W51" s="37">
        <f>SUM(W30,W50)</f>
        <v>3095.9373296506556</v>
      </c>
      <c r="X51" s="84"/>
      <c r="Y51" s="39">
        <f>SUM(Y30,Y50)</f>
        <v>245.25594017786887</v>
      </c>
      <c r="Z51" s="39">
        <f>SUM(Z30,Z50)</f>
        <v>6727.891676977777</v>
      </c>
      <c r="AA51" s="39">
        <f>SUM(AA30,AA50)</f>
        <v>0</v>
      </c>
      <c r="AB51" s="39">
        <f>SUM(AB30,AB50)</f>
        <v>6973.1476171556451</v>
      </c>
      <c r="AC51" s="84"/>
      <c r="AD51" s="40">
        <f t="shared" si="48"/>
        <v>1.3650955653267309</v>
      </c>
      <c r="AE51" s="40">
        <f t="shared" si="48"/>
        <v>2.307015337814879</v>
      </c>
      <c r="AF51" s="40" t="str">
        <f t="shared" si="48"/>
        <v>--</v>
      </c>
      <c r="AG51" s="41">
        <f t="shared" si="48"/>
        <v>2.2523542548396782</v>
      </c>
      <c r="AR51" s="33" t="s">
        <v>17</v>
      </c>
      <c r="AS51" s="37">
        <f>SUM(AS30,AS50)</f>
        <v>786.60275254915882</v>
      </c>
      <c r="AT51" s="37">
        <f>SUM(AT30,AT50)</f>
        <v>1184.1457378193045</v>
      </c>
      <c r="AU51" s="37">
        <f>SUM(AU30,AU50)</f>
        <v>0</v>
      </c>
      <c r="AV51" s="37">
        <f>SUM(AV30,AV50)</f>
        <v>1970.7484903684633</v>
      </c>
      <c r="AW51" s="84"/>
      <c r="AX51" s="39">
        <f>SUM(AX30,AX50)</f>
        <v>448.00452093402004</v>
      </c>
      <c r="AY51" s="39">
        <f>SUM(AY30,AY50)</f>
        <v>7210.6130406774764</v>
      </c>
      <c r="AZ51" s="39">
        <f>SUM(AZ30,AZ50)</f>
        <v>0</v>
      </c>
      <c r="BA51" s="39">
        <f>SUM(BA30,BA50)</f>
        <v>7658.6175616114961</v>
      </c>
      <c r="BB51" s="84"/>
      <c r="BC51" s="40">
        <f t="shared" si="49"/>
        <v>0.56954354594128109</v>
      </c>
      <c r="BD51" s="40">
        <f t="shared" si="49"/>
        <v>6.0892952703240528</v>
      </c>
      <c r="BE51" s="40" t="str">
        <f t="shared" si="49"/>
        <v>--</v>
      </c>
      <c r="BF51" s="41">
        <f t="shared" si="49"/>
        <v>3.8861466082765301</v>
      </c>
    </row>
    <row r="52" spans="1:66" ht="5.15" customHeight="1" thickBot="1" x14ac:dyDescent="0.3">
      <c r="B52" s="19"/>
      <c r="C52" s="19"/>
      <c r="D52" s="19"/>
      <c r="T52" s="19"/>
      <c r="U52" s="19"/>
      <c r="V52" s="19"/>
      <c r="AS52" s="19"/>
      <c r="AT52" s="19"/>
      <c r="AU52" s="19"/>
    </row>
    <row r="53" spans="1:66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  <c r="S53" s="4" t="s">
        <v>18</v>
      </c>
      <c r="T53" s="99" t="s">
        <v>1</v>
      </c>
      <c r="U53" s="105"/>
      <c r="V53" s="105"/>
      <c r="W53" s="105"/>
      <c r="X53" s="6"/>
      <c r="Y53" s="99" t="s">
        <v>2</v>
      </c>
      <c r="Z53" s="100"/>
      <c r="AA53" s="100"/>
      <c r="AB53" s="100"/>
      <c r="AC53" s="6"/>
      <c r="AD53" s="99" t="s">
        <v>3</v>
      </c>
      <c r="AE53" s="100"/>
      <c r="AF53" s="100"/>
      <c r="AG53" s="101"/>
      <c r="AR53" s="4" t="s">
        <v>18</v>
      </c>
      <c r="AS53" s="99" t="s">
        <v>1</v>
      </c>
      <c r="AT53" s="105"/>
      <c r="AU53" s="105"/>
      <c r="AV53" s="105"/>
      <c r="AW53" s="6"/>
      <c r="AX53" s="99" t="s">
        <v>2</v>
      </c>
      <c r="AY53" s="100"/>
      <c r="AZ53" s="100"/>
      <c r="BA53" s="100"/>
      <c r="BB53" s="6"/>
      <c r="BC53" s="99" t="s">
        <v>3</v>
      </c>
      <c r="BD53" s="100"/>
      <c r="BE53" s="100"/>
      <c r="BF53" s="101"/>
    </row>
    <row r="54" spans="1:66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  <c r="S54" s="77" t="s">
        <v>23</v>
      </c>
      <c r="T54" s="14" t="s">
        <v>4</v>
      </c>
      <c r="U54" s="14" t="s">
        <v>5</v>
      </c>
      <c r="V54" s="14" t="s">
        <v>6</v>
      </c>
      <c r="W54" s="14" t="s">
        <v>173</v>
      </c>
      <c r="Y54" s="14" t="s">
        <v>4</v>
      </c>
      <c r="Z54" s="14" t="s">
        <v>5</v>
      </c>
      <c r="AA54" s="14" t="s">
        <v>6</v>
      </c>
      <c r="AB54" s="14" t="s">
        <v>173</v>
      </c>
      <c r="AD54" s="14" t="s">
        <v>4</v>
      </c>
      <c r="AE54" s="14" t="s">
        <v>5</v>
      </c>
      <c r="AF54" s="14" t="s">
        <v>6</v>
      </c>
      <c r="AG54" s="15" t="s">
        <v>173</v>
      </c>
      <c r="AR54" s="77" t="s">
        <v>23</v>
      </c>
      <c r="AS54" s="14" t="s">
        <v>4</v>
      </c>
      <c r="AT54" s="14" t="s">
        <v>5</v>
      </c>
      <c r="AU54" s="14" t="s">
        <v>6</v>
      </c>
      <c r="AV54" s="14" t="s">
        <v>173</v>
      </c>
      <c r="AX54" s="14" t="s">
        <v>4</v>
      </c>
      <c r="AY54" s="14" t="s">
        <v>5</v>
      </c>
      <c r="AZ54" s="14" t="s">
        <v>6</v>
      </c>
      <c r="BA54" s="14" t="s">
        <v>173</v>
      </c>
      <c r="BC54" s="14" t="s">
        <v>4</v>
      </c>
      <c r="BD54" s="14" t="s">
        <v>5</v>
      </c>
      <c r="BE54" s="14" t="s">
        <v>6</v>
      </c>
      <c r="BF54" s="15" t="s">
        <v>173</v>
      </c>
    </row>
    <row r="55" spans="1:66" ht="12.75" customHeight="1" x14ac:dyDescent="0.25">
      <c r="A55" s="18" t="s">
        <v>19</v>
      </c>
      <c r="B55" s="64">
        <f t="shared" ref="B55:D56" si="50">SUM(T55,AS55)</f>
        <v>786.60275254915882</v>
      </c>
      <c r="C55" s="64">
        <f t="shared" si="50"/>
        <v>0</v>
      </c>
      <c r="D55" s="64">
        <f t="shared" si="50"/>
        <v>0</v>
      </c>
      <c r="E55" s="19">
        <f>SUM(B55:D55)</f>
        <v>786.60275254915882</v>
      </c>
      <c r="G55" s="21">
        <f t="shared" ref="G55:I56" si="51">SUM(Y55,AX55)</f>
        <v>51.663942717253022</v>
      </c>
      <c r="H55" s="21">
        <f t="shared" si="51"/>
        <v>0</v>
      </c>
      <c r="I55" s="21">
        <f t="shared" si="51"/>
        <v>0</v>
      </c>
      <c r="J55" s="21">
        <f>SUM(G55:I55)</f>
        <v>51.663942717253022</v>
      </c>
      <c r="L55" s="22">
        <f t="shared" ref="L55:O57" si="52">IF(B55&lt;&gt;0,G55/B55,"--")</f>
        <v>6.5679839728280481E-2</v>
      </c>
      <c r="M55" s="22" t="str">
        <f t="shared" si="52"/>
        <v>--</v>
      </c>
      <c r="N55" s="22" t="str">
        <f t="shared" si="52"/>
        <v>--</v>
      </c>
      <c r="O55" s="23">
        <f t="shared" si="52"/>
        <v>6.5679839728280481E-2</v>
      </c>
      <c r="S55" s="18" t="s">
        <v>19</v>
      </c>
      <c r="T55" s="19">
        <v>0</v>
      </c>
      <c r="U55" s="19">
        <v>0</v>
      </c>
      <c r="V55" s="19">
        <v>0</v>
      </c>
      <c r="W55" s="19">
        <f>SUM(T55:V55)</f>
        <v>0</v>
      </c>
      <c r="Y55" s="51">
        <v>0</v>
      </c>
      <c r="Z55" s="51">
        <v>0</v>
      </c>
      <c r="AA55" s="51">
        <v>0</v>
      </c>
      <c r="AB55" s="21">
        <f>SUM(Y55:AA55)</f>
        <v>0</v>
      </c>
      <c r="AD55" s="22" t="str">
        <f t="shared" ref="AD55:AG57" si="53">IF(T55&lt;&gt;0,Y55/T55,"--")</f>
        <v>--</v>
      </c>
      <c r="AE55" s="22" t="str">
        <f t="shared" si="53"/>
        <v>--</v>
      </c>
      <c r="AF55" s="22" t="str">
        <f t="shared" si="53"/>
        <v>--</v>
      </c>
      <c r="AG55" s="23" t="str">
        <f t="shared" si="53"/>
        <v>--</v>
      </c>
      <c r="AI55">
        <v>158</v>
      </c>
      <c r="AM55">
        <f>$AM$8</f>
        <v>7</v>
      </c>
      <c r="AN55">
        <f>$AN$8</f>
        <v>29</v>
      </c>
      <c r="AO55">
        <f>$AO$8</f>
        <v>51</v>
      </c>
      <c r="AR55" s="18" t="s">
        <v>19</v>
      </c>
      <c r="AS55" s="19">
        <v>786.60275254915882</v>
      </c>
      <c r="AT55" s="19">
        <v>0</v>
      </c>
      <c r="AU55" s="19">
        <v>0</v>
      </c>
      <c r="AV55" s="19">
        <f>SUM(AS55:AU55)</f>
        <v>786.60275254915882</v>
      </c>
      <c r="AX55" s="51">
        <v>51.663942717253022</v>
      </c>
      <c r="AY55" s="51">
        <v>0</v>
      </c>
      <c r="AZ55" s="51">
        <v>0</v>
      </c>
      <c r="BA55" s="21">
        <f>SUM(AX55:AZ55)</f>
        <v>51.663942717253022</v>
      </c>
      <c r="BC55" s="22">
        <f t="shared" ref="BC55:BF57" si="54">IF(AS55&lt;&gt;0,AX55/AS55,"--")</f>
        <v>6.5679839728280481E-2</v>
      </c>
      <c r="BD55" s="22" t="str">
        <f t="shared" si="54"/>
        <v>--</v>
      </c>
      <c r="BE55" s="22" t="str">
        <f t="shared" si="54"/>
        <v>--</v>
      </c>
      <c r="BF55" s="23">
        <f t="shared" si="54"/>
        <v>6.5679839728280481E-2</v>
      </c>
      <c r="BH55">
        <v>158</v>
      </c>
      <c r="BL55">
        <f>$BL$8</f>
        <v>10</v>
      </c>
      <c r="BM55">
        <f>$BM$8</f>
        <v>32</v>
      </c>
      <c r="BN55">
        <f>$BN$8</f>
        <v>54</v>
      </c>
    </row>
    <row r="56" spans="1:66" ht="12.75" customHeight="1" x14ac:dyDescent="0.25">
      <c r="A56" s="18" t="s">
        <v>20</v>
      </c>
      <c r="B56" s="64">
        <f t="shared" si="50"/>
        <v>1.0811439890255261</v>
      </c>
      <c r="C56" s="64">
        <f t="shared" si="50"/>
        <v>0</v>
      </c>
      <c r="D56" s="64">
        <f t="shared" si="50"/>
        <v>0</v>
      </c>
      <c r="E56" s="19">
        <f>SUM(B56:D56)</f>
        <v>1.0811439890255261</v>
      </c>
      <c r="G56" s="21">
        <f t="shared" si="51"/>
        <v>0.82860613499362112</v>
      </c>
      <c r="H56" s="21">
        <f t="shared" si="51"/>
        <v>0</v>
      </c>
      <c r="I56" s="21">
        <f t="shared" si="51"/>
        <v>0</v>
      </c>
      <c r="J56" s="21">
        <f>SUM(G56:I56)</f>
        <v>0.82860613499362112</v>
      </c>
      <c r="L56" s="22">
        <f t="shared" si="52"/>
        <v>0.76641607723359173</v>
      </c>
      <c r="M56" s="22" t="str">
        <f t="shared" si="52"/>
        <v>--</v>
      </c>
      <c r="N56" s="22" t="str">
        <f t="shared" si="52"/>
        <v>--</v>
      </c>
      <c r="O56" s="23">
        <f t="shared" si="52"/>
        <v>0.76641607723359173</v>
      </c>
      <c r="S56" s="18" t="s">
        <v>20</v>
      </c>
      <c r="T56" s="19">
        <v>0.36590160982744974</v>
      </c>
      <c r="U56" s="19">
        <v>0</v>
      </c>
      <c r="V56" s="19">
        <v>0</v>
      </c>
      <c r="W56" s="19">
        <f>SUM(T56:V56)</f>
        <v>0.36590160982744974</v>
      </c>
      <c r="Y56" s="51">
        <v>0.28043287645741033</v>
      </c>
      <c r="Z56" s="51">
        <v>0</v>
      </c>
      <c r="AA56" s="51">
        <v>0</v>
      </c>
      <c r="AB56" s="21">
        <f>SUM(Y56:AA56)</f>
        <v>0.28043287645741033</v>
      </c>
      <c r="AD56" s="22">
        <f t="shared" si="53"/>
        <v>0.76641607723359195</v>
      </c>
      <c r="AE56" s="22" t="str">
        <f t="shared" si="53"/>
        <v>--</v>
      </c>
      <c r="AF56" s="22" t="str">
        <f t="shared" si="53"/>
        <v>--</v>
      </c>
      <c r="AG56" s="23">
        <f t="shared" si="53"/>
        <v>0.76641607723359195</v>
      </c>
      <c r="AI56">
        <v>160</v>
      </c>
      <c r="AM56">
        <f>$AM$8</f>
        <v>7</v>
      </c>
      <c r="AN56">
        <f>$AN$8</f>
        <v>29</v>
      </c>
      <c r="AO56">
        <f>$AO$8</f>
        <v>51</v>
      </c>
      <c r="AR56" s="18" t="s">
        <v>20</v>
      </c>
      <c r="AS56" s="19">
        <v>0.71524237919807632</v>
      </c>
      <c r="AT56" s="19">
        <v>0</v>
      </c>
      <c r="AU56" s="19">
        <v>0</v>
      </c>
      <c r="AV56" s="19">
        <f>SUM(AS56:AU56)</f>
        <v>0.71524237919807632</v>
      </c>
      <c r="AX56" s="51">
        <v>0.54817325853621079</v>
      </c>
      <c r="AY56" s="51">
        <v>0</v>
      </c>
      <c r="AZ56" s="51">
        <v>0</v>
      </c>
      <c r="BA56" s="21">
        <f>SUM(AX56:AZ56)</f>
        <v>0.54817325853621079</v>
      </c>
      <c r="BC56" s="22">
        <f t="shared" si="54"/>
        <v>0.76641607723359173</v>
      </c>
      <c r="BD56" s="22" t="str">
        <f t="shared" si="54"/>
        <v>--</v>
      </c>
      <c r="BE56" s="22" t="str">
        <f t="shared" si="54"/>
        <v>--</v>
      </c>
      <c r="BF56" s="23">
        <f t="shared" si="54"/>
        <v>0.76641607723359173</v>
      </c>
      <c r="BH56">
        <v>160</v>
      </c>
      <c r="BL56">
        <f>$BL$8</f>
        <v>10</v>
      </c>
      <c r="BM56">
        <f>$BM$8</f>
        <v>32</v>
      </c>
      <c r="BN56">
        <f>$BN$8</f>
        <v>54</v>
      </c>
    </row>
    <row r="57" spans="1:66" ht="12.75" customHeight="1" x14ac:dyDescent="0.25">
      <c r="A57" s="18" t="s">
        <v>31</v>
      </c>
      <c r="B57" s="19">
        <f>SUM(B55:B56)</f>
        <v>787.6838965381844</v>
      </c>
      <c r="C57" s="19">
        <f>SUM(C55:C56)</f>
        <v>0</v>
      </c>
      <c r="D57" s="19">
        <f>SUM(D55:D56)</f>
        <v>0</v>
      </c>
      <c r="E57" s="19">
        <f>SUM(E55:E56)</f>
        <v>787.6838965381844</v>
      </c>
      <c r="G57" s="21">
        <f>SUM(G55:G56)</f>
        <v>52.492548852246642</v>
      </c>
      <c r="H57" s="21">
        <f>SUM(H55:H56)</f>
        <v>0</v>
      </c>
      <c r="I57" s="21">
        <f>SUM(I55:I56)</f>
        <v>0</v>
      </c>
      <c r="J57" s="21">
        <f>SUM(J55:J56)</f>
        <v>52.492548852246642</v>
      </c>
      <c r="L57" s="22">
        <f t="shared" si="52"/>
        <v>6.6641642774401919E-2</v>
      </c>
      <c r="M57" s="22" t="str">
        <f t="shared" si="52"/>
        <v>--</v>
      </c>
      <c r="N57" s="22" t="str">
        <f t="shared" si="52"/>
        <v>--</v>
      </c>
      <c r="O57" s="23">
        <f t="shared" si="52"/>
        <v>6.6641642774401919E-2</v>
      </c>
      <c r="S57" s="18" t="s">
        <v>31</v>
      </c>
      <c r="T57" s="19">
        <f>SUM(T55:T56)</f>
        <v>0.36590160982744974</v>
      </c>
      <c r="U57" s="19">
        <f>SUM(U55:U56)</f>
        <v>0</v>
      </c>
      <c r="V57" s="19">
        <f>SUM(V55:V56)</f>
        <v>0</v>
      </c>
      <c r="W57" s="19">
        <f>SUM(W55:W56)</f>
        <v>0.36590160982744974</v>
      </c>
      <c r="Y57" s="21">
        <f>SUM(Y55:Y56)</f>
        <v>0.28043287645741033</v>
      </c>
      <c r="Z57" s="21">
        <f>SUM(Z55:Z56)</f>
        <v>0</v>
      </c>
      <c r="AA57" s="21">
        <f>SUM(AA55:AA56)</f>
        <v>0</v>
      </c>
      <c r="AB57" s="21">
        <f>SUM(AB55:AB56)</f>
        <v>0.28043287645741033</v>
      </c>
      <c r="AD57" s="22">
        <f t="shared" si="53"/>
        <v>0.76641607723359195</v>
      </c>
      <c r="AE57" s="22" t="str">
        <f t="shared" si="53"/>
        <v>--</v>
      </c>
      <c r="AF57" s="22" t="str">
        <f t="shared" si="53"/>
        <v>--</v>
      </c>
      <c r="AG57" s="23">
        <f t="shared" si="53"/>
        <v>0.76641607723359195</v>
      </c>
      <c r="AR57" s="18" t="s">
        <v>31</v>
      </c>
      <c r="AS57" s="19">
        <f>SUM(AS55:AS56)</f>
        <v>787.31799492835694</v>
      </c>
      <c r="AT57" s="19">
        <f>SUM(AT55:AT56)</f>
        <v>0</v>
      </c>
      <c r="AU57" s="19">
        <f>SUM(AU55:AU56)</f>
        <v>0</v>
      </c>
      <c r="AV57" s="19">
        <f>SUM(AV55:AV56)</f>
        <v>787.31799492835694</v>
      </c>
      <c r="AX57" s="21">
        <f>SUM(AX55:AX56)</f>
        <v>52.212115975789231</v>
      </c>
      <c r="AY57" s="21">
        <f>SUM(AY55:AY56)</f>
        <v>0</v>
      </c>
      <c r="AZ57" s="21">
        <f>SUM(AZ55:AZ56)</f>
        <v>0</v>
      </c>
      <c r="BA57" s="21">
        <f>SUM(BA55:BA56)</f>
        <v>52.212115975789231</v>
      </c>
      <c r="BC57" s="22">
        <f t="shared" si="54"/>
        <v>6.6316426541908696E-2</v>
      </c>
      <c r="BD57" s="22" t="str">
        <f t="shared" si="54"/>
        <v>--</v>
      </c>
      <c r="BE57" s="22" t="str">
        <f t="shared" si="54"/>
        <v>--</v>
      </c>
      <c r="BF57" s="23">
        <f t="shared" si="54"/>
        <v>6.6316426541908696E-2</v>
      </c>
    </row>
    <row r="58" spans="1:66" ht="12.75" customHeight="1" x14ac:dyDescent="0.3">
      <c r="A58" s="78" t="s">
        <v>32</v>
      </c>
      <c r="B58" s="19"/>
      <c r="C58" s="19"/>
      <c r="D58" s="19"/>
      <c r="O58" s="17"/>
      <c r="S58" s="78" t="s">
        <v>32</v>
      </c>
      <c r="T58" s="19"/>
      <c r="U58" s="19"/>
      <c r="V58" s="19"/>
      <c r="AG58" s="17"/>
      <c r="AR58" s="78" t="s">
        <v>32</v>
      </c>
      <c r="AS58" s="19"/>
      <c r="AT58" s="19"/>
      <c r="AU58" s="19"/>
      <c r="BF58" s="17"/>
    </row>
    <row r="59" spans="1:66" x14ac:dyDescent="0.25">
      <c r="A59" s="18" t="s">
        <v>19</v>
      </c>
      <c r="B59" s="64">
        <f t="shared" ref="B59:D60" si="55">SUM(T59,AS59)</f>
        <v>0</v>
      </c>
      <c r="C59" s="64">
        <f t="shared" si="55"/>
        <v>190.37807000660274</v>
      </c>
      <c r="D59" s="64">
        <f t="shared" si="55"/>
        <v>0</v>
      </c>
      <c r="E59" s="19">
        <f>SUM(B59:D59)</f>
        <v>190.37807000660274</v>
      </c>
      <c r="G59" s="21">
        <f t="shared" ref="G59:I60" si="56">SUM(Y59,AX59)</f>
        <v>0</v>
      </c>
      <c r="H59" s="21">
        <f t="shared" si="56"/>
        <v>160.50764698921134</v>
      </c>
      <c r="I59" s="21">
        <f t="shared" si="56"/>
        <v>0</v>
      </c>
      <c r="J59" s="21">
        <f>SUM(G59:I59)</f>
        <v>160.50764698921134</v>
      </c>
      <c r="L59" s="22" t="str">
        <f t="shared" ref="L59:O62" si="57">IF(B59&lt;&gt;0,G59/B59,"--")</f>
        <v>--</v>
      </c>
      <c r="M59" s="22">
        <f t="shared" si="57"/>
        <v>0.84309945459392766</v>
      </c>
      <c r="N59" s="22" t="str">
        <f t="shared" si="57"/>
        <v>--</v>
      </c>
      <c r="O59" s="23">
        <f t="shared" si="57"/>
        <v>0.84309945459392766</v>
      </c>
      <c r="S59" s="18" t="s">
        <v>19</v>
      </c>
      <c r="T59" s="19">
        <v>0</v>
      </c>
      <c r="U59" s="19">
        <v>190.37807000660274</v>
      </c>
      <c r="V59" s="19">
        <v>0</v>
      </c>
      <c r="W59" s="19">
        <f>SUM(T59:V59)</f>
        <v>190.37807000660274</v>
      </c>
      <c r="Y59" s="51">
        <v>0</v>
      </c>
      <c r="Z59" s="51">
        <v>160.50764698921134</v>
      </c>
      <c r="AA59" s="51">
        <v>0</v>
      </c>
      <c r="AB59" s="21">
        <f>SUM(Y59:AA59)</f>
        <v>160.50764698921134</v>
      </c>
      <c r="AD59" s="22" t="str">
        <f t="shared" ref="AD59:AG62" si="58">IF(T59&lt;&gt;0,Y59/T59,"--")</f>
        <v>--</v>
      </c>
      <c r="AE59" s="22">
        <f t="shared" si="58"/>
        <v>0.84309945459392766</v>
      </c>
      <c r="AF59" s="22" t="str">
        <f t="shared" si="58"/>
        <v>--</v>
      </c>
      <c r="AG59" s="23">
        <f t="shared" si="58"/>
        <v>0.84309945459392766</v>
      </c>
      <c r="AI59">
        <v>135</v>
      </c>
      <c r="AM59">
        <f>$AM$8</f>
        <v>7</v>
      </c>
      <c r="AN59">
        <f>$AN$8</f>
        <v>29</v>
      </c>
      <c r="AO59">
        <f>$AO$8</f>
        <v>51</v>
      </c>
      <c r="AR59" s="18" t="s">
        <v>19</v>
      </c>
      <c r="AS59" s="19">
        <v>0</v>
      </c>
      <c r="AT59" s="19">
        <v>0</v>
      </c>
      <c r="AU59" s="19">
        <v>0</v>
      </c>
      <c r="AV59" s="19">
        <f>SUM(AS59:AU59)</f>
        <v>0</v>
      </c>
      <c r="AX59" s="51">
        <v>0</v>
      </c>
      <c r="AY59" s="51">
        <v>0</v>
      </c>
      <c r="AZ59" s="51">
        <v>0</v>
      </c>
      <c r="BA59" s="21">
        <f>SUM(AX59:AZ59)</f>
        <v>0</v>
      </c>
      <c r="BC59" s="22" t="str">
        <f t="shared" ref="BC59:BF62" si="59">IF(AS59&lt;&gt;0,AX59/AS59,"--")</f>
        <v>--</v>
      </c>
      <c r="BD59" s="22" t="str">
        <f t="shared" si="59"/>
        <v>--</v>
      </c>
      <c r="BE59" s="22" t="str">
        <f t="shared" si="59"/>
        <v>--</v>
      </c>
      <c r="BF59" s="23" t="str">
        <f t="shared" si="59"/>
        <v>--</v>
      </c>
      <c r="BH59">
        <v>135</v>
      </c>
      <c r="BL59">
        <f>$BL$8</f>
        <v>10</v>
      </c>
      <c r="BM59">
        <f>$BM$8</f>
        <v>32</v>
      </c>
      <c r="BN59">
        <f>$BN$8</f>
        <v>54</v>
      </c>
    </row>
    <row r="60" spans="1:66" x14ac:dyDescent="0.25">
      <c r="A60" s="18" t="s">
        <v>20</v>
      </c>
      <c r="B60" s="64">
        <f t="shared" si="55"/>
        <v>0</v>
      </c>
      <c r="C60" s="64">
        <f t="shared" si="55"/>
        <v>60.38779077447694</v>
      </c>
      <c r="D60" s="64">
        <f t="shared" si="55"/>
        <v>0</v>
      </c>
      <c r="E60" s="19">
        <f>SUM(B60:D60)</f>
        <v>60.38779077447694</v>
      </c>
      <c r="G60" s="21">
        <f t="shared" si="56"/>
        <v>0</v>
      </c>
      <c r="H60" s="21">
        <f t="shared" si="56"/>
        <v>105.95698058401457</v>
      </c>
      <c r="I60" s="21">
        <f t="shared" si="56"/>
        <v>0</v>
      </c>
      <c r="J60" s="21">
        <f>SUM(G60:I60)</f>
        <v>105.95698058401457</v>
      </c>
      <c r="L60" s="22" t="str">
        <f t="shared" si="57"/>
        <v>--</v>
      </c>
      <c r="M60" s="22">
        <f t="shared" si="57"/>
        <v>1.7546093212735574</v>
      </c>
      <c r="N60" s="22" t="str">
        <f t="shared" si="57"/>
        <v>--</v>
      </c>
      <c r="O60" s="23">
        <f t="shared" si="57"/>
        <v>1.7546093212735574</v>
      </c>
      <c r="S60" s="18" t="s">
        <v>20</v>
      </c>
      <c r="T60" s="19">
        <v>0</v>
      </c>
      <c r="U60" s="19">
        <v>41.618449783323513</v>
      </c>
      <c r="V60" s="19">
        <v>0</v>
      </c>
      <c r="W60" s="19">
        <f>SUM(T60:V60)</f>
        <v>41.618449783323513</v>
      </c>
      <c r="Y60" s="51">
        <v>0</v>
      </c>
      <c r="Z60" s="51">
        <v>73.024119926774901</v>
      </c>
      <c r="AA60" s="51">
        <v>0</v>
      </c>
      <c r="AB60" s="21">
        <f>SUM(Y60:AA60)</f>
        <v>73.024119926774901</v>
      </c>
      <c r="AD60" s="22" t="str">
        <f t="shared" si="58"/>
        <v>--</v>
      </c>
      <c r="AE60" s="22">
        <f t="shared" si="58"/>
        <v>1.7546093212735574</v>
      </c>
      <c r="AF60" s="22" t="str">
        <f t="shared" si="58"/>
        <v>--</v>
      </c>
      <c r="AG60" s="23">
        <f t="shared" si="58"/>
        <v>1.7546093212735574</v>
      </c>
      <c r="AI60">
        <v>137</v>
      </c>
      <c r="AM60">
        <f>$AM$8</f>
        <v>7</v>
      </c>
      <c r="AN60">
        <f>$AN$8</f>
        <v>29</v>
      </c>
      <c r="AO60">
        <f>$AO$8</f>
        <v>51</v>
      </c>
      <c r="AR60" s="18" t="s">
        <v>20</v>
      </c>
      <c r="AS60" s="19">
        <v>0</v>
      </c>
      <c r="AT60" s="19">
        <v>18.769340991153424</v>
      </c>
      <c r="AU60" s="19">
        <v>0</v>
      </c>
      <c r="AV60" s="19">
        <f>SUM(AS60:AU60)</f>
        <v>18.769340991153424</v>
      </c>
      <c r="AX60" s="51">
        <v>0</v>
      </c>
      <c r="AY60" s="51">
        <v>32.932860657239672</v>
      </c>
      <c r="AZ60" s="51">
        <v>0</v>
      </c>
      <c r="BA60" s="21">
        <f>SUM(AX60:AZ60)</f>
        <v>32.932860657239672</v>
      </c>
      <c r="BC60" s="22" t="str">
        <f t="shared" si="59"/>
        <v>--</v>
      </c>
      <c r="BD60" s="22">
        <f t="shared" si="59"/>
        <v>1.7546093212735576</v>
      </c>
      <c r="BE60" s="22" t="str">
        <f t="shared" si="59"/>
        <v>--</v>
      </c>
      <c r="BF60" s="23">
        <f t="shared" si="59"/>
        <v>1.7546093212735576</v>
      </c>
      <c r="BH60">
        <v>137</v>
      </c>
      <c r="BL60">
        <f>$BL$8</f>
        <v>10</v>
      </c>
      <c r="BM60">
        <f>$BM$8</f>
        <v>32</v>
      </c>
      <c r="BN60">
        <f>$BN$8</f>
        <v>54</v>
      </c>
    </row>
    <row r="61" spans="1:66" x14ac:dyDescent="0.25">
      <c r="A61" s="79" t="s">
        <v>33</v>
      </c>
      <c r="B61" s="28">
        <f>SUM(B59:B60)</f>
        <v>0</v>
      </c>
      <c r="C61" s="28">
        <f>SUM(C59:C60)</f>
        <v>250.76586078107968</v>
      </c>
      <c r="D61" s="28">
        <f>SUM(D59:D60)</f>
        <v>0</v>
      </c>
      <c r="E61" s="28">
        <f>SUM(E59:E60)</f>
        <v>250.76586078107968</v>
      </c>
      <c r="F61" s="29"/>
      <c r="G61" s="69">
        <f>SUM(G59:G60)</f>
        <v>0</v>
      </c>
      <c r="H61" s="69">
        <f>SUM(H59:H60)</f>
        <v>266.46462757322593</v>
      </c>
      <c r="I61" s="69">
        <f>SUM(I59:I60)</f>
        <v>0</v>
      </c>
      <c r="J61" s="30">
        <f>SUM(J59:J60)</f>
        <v>266.46462757322593</v>
      </c>
      <c r="K61" s="29"/>
      <c r="L61" s="31" t="str">
        <f t="shared" si="57"/>
        <v>--</v>
      </c>
      <c r="M61" s="31">
        <f t="shared" si="57"/>
        <v>1.0626032855638645</v>
      </c>
      <c r="N61" s="31" t="str">
        <f t="shared" si="57"/>
        <v>--</v>
      </c>
      <c r="O61" s="32">
        <f t="shared" si="57"/>
        <v>1.0626032855638645</v>
      </c>
      <c r="S61" s="79" t="s">
        <v>33</v>
      </c>
      <c r="T61" s="28">
        <f>SUM(T59:T60)</f>
        <v>0</v>
      </c>
      <c r="U61" s="28">
        <f>SUM(U59:U60)</f>
        <v>231.99651978992625</v>
      </c>
      <c r="V61" s="28">
        <f>SUM(V59:V60)</f>
        <v>0</v>
      </c>
      <c r="W61" s="28">
        <f>SUM(W59:W60)</f>
        <v>231.99651978992625</v>
      </c>
      <c r="X61" s="29"/>
      <c r="Y61" s="69">
        <f>SUM(Y59:Y60)</f>
        <v>0</v>
      </c>
      <c r="Z61" s="69">
        <f>SUM(Z59:Z60)</f>
        <v>233.53176691598622</v>
      </c>
      <c r="AA61" s="69">
        <f>SUM(AA59:AA60)</f>
        <v>0</v>
      </c>
      <c r="AB61" s="30">
        <f>SUM(AB59:AB60)</f>
        <v>233.53176691598622</v>
      </c>
      <c r="AC61" s="29"/>
      <c r="AD61" s="31" t="str">
        <f t="shared" si="58"/>
        <v>--</v>
      </c>
      <c r="AE61" s="31">
        <f t="shared" si="58"/>
        <v>1.006617543778028</v>
      </c>
      <c r="AF61" s="31" t="str">
        <f t="shared" si="58"/>
        <v>--</v>
      </c>
      <c r="AG61" s="32">
        <f t="shared" si="58"/>
        <v>1.006617543778028</v>
      </c>
      <c r="AR61" s="79" t="s">
        <v>33</v>
      </c>
      <c r="AS61" s="28">
        <f>SUM(AS59:AS60)</f>
        <v>0</v>
      </c>
      <c r="AT61" s="28">
        <f>SUM(AT59:AT60)</f>
        <v>18.769340991153424</v>
      </c>
      <c r="AU61" s="28">
        <f>SUM(AU59:AU60)</f>
        <v>0</v>
      </c>
      <c r="AV61" s="28">
        <f>SUM(AV59:AV60)</f>
        <v>18.769340991153424</v>
      </c>
      <c r="AW61" s="29"/>
      <c r="AX61" s="69">
        <f>SUM(AX59:AX60)</f>
        <v>0</v>
      </c>
      <c r="AY61" s="69">
        <f>SUM(AY59:AY60)</f>
        <v>32.932860657239672</v>
      </c>
      <c r="AZ61" s="69">
        <f>SUM(AZ59:AZ60)</f>
        <v>0</v>
      </c>
      <c r="BA61" s="30">
        <f>SUM(BA59:BA60)</f>
        <v>32.932860657239672</v>
      </c>
      <c r="BB61" s="29"/>
      <c r="BC61" s="31" t="str">
        <f t="shared" si="59"/>
        <v>--</v>
      </c>
      <c r="BD61" s="31">
        <f t="shared" si="59"/>
        <v>1.7546093212735576</v>
      </c>
      <c r="BE61" s="31" t="str">
        <f t="shared" si="59"/>
        <v>--</v>
      </c>
      <c r="BF61" s="32">
        <f t="shared" si="59"/>
        <v>1.7546093212735576</v>
      </c>
    </row>
    <row r="62" spans="1:66" ht="13.5" thickBot="1" x14ac:dyDescent="0.35">
      <c r="A62" s="33" t="s">
        <v>17</v>
      </c>
      <c r="B62" s="37">
        <f>SUM(B57,B61)</f>
        <v>787.6838965381844</v>
      </c>
      <c r="C62" s="37">
        <f>SUM(C57,C61)</f>
        <v>250.76586078107968</v>
      </c>
      <c r="D62" s="37">
        <f>SUM(D57,D61)</f>
        <v>0</v>
      </c>
      <c r="E62" s="37">
        <f>SUM(E57,E61)</f>
        <v>1038.4497573192641</v>
      </c>
      <c r="F62" s="84"/>
      <c r="G62" s="39">
        <f>SUM(G57,G61)</f>
        <v>52.492548852246642</v>
      </c>
      <c r="H62" s="39">
        <f>SUM(H57,H61)</f>
        <v>266.46462757322593</v>
      </c>
      <c r="I62" s="39">
        <f>SUM(I57,I61)</f>
        <v>0</v>
      </c>
      <c r="J62" s="39">
        <f>SUM(J57,J61)</f>
        <v>318.95717642547254</v>
      </c>
      <c r="K62" s="84"/>
      <c r="L62" s="40">
        <f t="shared" si="57"/>
        <v>6.6641642774401919E-2</v>
      </c>
      <c r="M62" s="40">
        <f t="shared" si="57"/>
        <v>1.0626032855638645</v>
      </c>
      <c r="N62" s="40" t="str">
        <f t="shared" si="57"/>
        <v>--</v>
      </c>
      <c r="O62" s="41">
        <f t="shared" si="57"/>
        <v>0.30714743219629004</v>
      </c>
      <c r="S62" s="33" t="s">
        <v>17</v>
      </c>
      <c r="T62" s="37">
        <f>SUM(T57,T61)</f>
        <v>0.36590160982744974</v>
      </c>
      <c r="U62" s="37">
        <f>SUM(U57,U61)</f>
        <v>231.99651978992625</v>
      </c>
      <c r="V62" s="37">
        <f>SUM(V57,V61)</f>
        <v>0</v>
      </c>
      <c r="W62" s="37">
        <f>SUM(W57,W61)</f>
        <v>232.36242139975371</v>
      </c>
      <c r="X62" s="84"/>
      <c r="Y62" s="39">
        <f>SUM(Y57,Y61)</f>
        <v>0.28043287645741033</v>
      </c>
      <c r="Z62" s="39">
        <f>SUM(Z57,Z61)</f>
        <v>233.53176691598622</v>
      </c>
      <c r="AA62" s="39">
        <f>SUM(AA57,AA61)</f>
        <v>0</v>
      </c>
      <c r="AB62" s="39">
        <f>SUM(AB57,AB61)</f>
        <v>233.81219979244364</v>
      </c>
      <c r="AC62" s="84"/>
      <c r="AD62" s="40">
        <f t="shared" si="58"/>
        <v>0.76641607723359195</v>
      </c>
      <c r="AE62" s="40">
        <f t="shared" si="58"/>
        <v>1.006617543778028</v>
      </c>
      <c r="AF62" s="40" t="str">
        <f t="shared" si="58"/>
        <v>--</v>
      </c>
      <c r="AG62" s="41">
        <f t="shared" si="58"/>
        <v>1.0062392980067794</v>
      </c>
      <c r="AR62" s="33" t="s">
        <v>17</v>
      </c>
      <c r="AS62" s="37">
        <f>SUM(AS57,AS61)</f>
        <v>787.31799492835694</v>
      </c>
      <c r="AT62" s="37">
        <f>SUM(AT57,AT61)</f>
        <v>18.769340991153424</v>
      </c>
      <c r="AU62" s="37">
        <f>SUM(AU57,AU61)</f>
        <v>0</v>
      </c>
      <c r="AV62" s="37">
        <f>SUM(AV57,AV61)</f>
        <v>806.08733591951034</v>
      </c>
      <c r="AW62" s="84"/>
      <c r="AX62" s="39">
        <f>SUM(AX57,AX61)</f>
        <v>52.212115975789231</v>
      </c>
      <c r="AY62" s="39">
        <f>SUM(AY57,AY61)</f>
        <v>32.932860657239672</v>
      </c>
      <c r="AZ62" s="39">
        <f>SUM(AZ57,AZ61)</f>
        <v>0</v>
      </c>
      <c r="BA62" s="39">
        <f>SUM(BA57,BA61)</f>
        <v>85.144976633028904</v>
      </c>
      <c r="BB62" s="84"/>
      <c r="BC62" s="40">
        <f t="shared" si="59"/>
        <v>6.6316426541908696E-2</v>
      </c>
      <c r="BD62" s="40">
        <f t="shared" si="59"/>
        <v>1.7546093212735576</v>
      </c>
      <c r="BE62" s="40" t="str">
        <f t="shared" si="59"/>
        <v>--</v>
      </c>
      <c r="BF62" s="41">
        <f t="shared" si="59"/>
        <v>0.10562748332462429</v>
      </c>
    </row>
    <row r="63" spans="1:66" ht="5.15" customHeight="1" x14ac:dyDescent="0.3">
      <c r="A63" s="42"/>
      <c r="S63" s="42"/>
      <c r="AR63" s="42"/>
    </row>
    <row r="64" spans="1:66" ht="13" x14ac:dyDescent="0.3">
      <c r="A64" s="42" t="s">
        <v>21</v>
      </c>
      <c r="B64" s="19">
        <f>B51</f>
        <v>966.26485563361769</v>
      </c>
      <c r="C64" s="19">
        <f>C51</f>
        <v>4100.4209643855011</v>
      </c>
      <c r="D64" s="19">
        <f>D51</f>
        <v>0</v>
      </c>
      <c r="E64" s="19">
        <f>E51</f>
        <v>5066.6858200191191</v>
      </c>
      <c r="G64" s="21">
        <f>SUM(G51,G62)</f>
        <v>745.75300996413546</v>
      </c>
      <c r="H64" s="21">
        <f>SUM(H51,H62)</f>
        <v>14204.969345228481</v>
      </c>
      <c r="I64" s="21">
        <f>SUM(I51,I62)</f>
        <v>0</v>
      </c>
      <c r="J64" s="21">
        <f>SUM(J51,J62)</f>
        <v>14950.722355192614</v>
      </c>
      <c r="L64" s="22">
        <f>IF(B64&lt;&gt;0,G64/B64,"--")</f>
        <v>0.77178943807815092</v>
      </c>
      <c r="M64" s="22">
        <f>IF(C64&lt;&gt;0,H64/C64,"--")</f>
        <v>3.4642709781768155</v>
      </c>
      <c r="N64" s="22" t="str">
        <f>IF(D64&lt;&gt;0,I64/D64,"--")</f>
        <v>--</v>
      </c>
      <c r="O64" s="22">
        <f>IF(E64&lt;&gt;0,J64/E64,"--")</f>
        <v>2.9507893100693972</v>
      </c>
      <c r="S64" s="42" t="s">
        <v>21</v>
      </c>
      <c r="T64" s="19">
        <f>T51</f>
        <v>179.66210308445892</v>
      </c>
      <c r="U64" s="19">
        <f>U51</f>
        <v>2916.2752265661966</v>
      </c>
      <c r="V64" s="19">
        <f>V51</f>
        <v>0</v>
      </c>
      <c r="W64" s="19">
        <f>W51</f>
        <v>3095.9373296506556</v>
      </c>
      <c r="Y64" s="21">
        <f>SUM(Y51,Y62)</f>
        <v>245.53637305432628</v>
      </c>
      <c r="Z64" s="21">
        <f>SUM(Z51,Z62)</f>
        <v>6961.4234438937629</v>
      </c>
      <c r="AA64" s="21">
        <f>SUM(AA51,AA62)</f>
        <v>0</v>
      </c>
      <c r="AB64" s="21">
        <f>SUM(AB51,AB62)</f>
        <v>7206.9598169480887</v>
      </c>
      <c r="AD64" s="22">
        <f>IF(T64&lt;&gt;0,Y64/T64,"--")</f>
        <v>1.3666564558631487</v>
      </c>
      <c r="AE64" s="22">
        <f>IF(U64&lt;&gt;0,Z64/U64,"--")</f>
        <v>2.3870941194019517</v>
      </c>
      <c r="AF64" s="22" t="str">
        <f>IF(V64&lt;&gt;0,AA64/V64,"--")</f>
        <v>--</v>
      </c>
      <c r="AG64" s="22">
        <f>IF(W64&lt;&gt;0,AB64/W64,"--")</f>
        <v>2.327876519955693</v>
      </c>
      <c r="AR64" s="42" t="s">
        <v>21</v>
      </c>
      <c r="AS64" s="19">
        <f>AS51</f>
        <v>786.60275254915882</v>
      </c>
      <c r="AT64" s="19">
        <f>AT51</f>
        <v>1184.1457378193045</v>
      </c>
      <c r="AU64" s="19">
        <f>AU51</f>
        <v>0</v>
      </c>
      <c r="AV64" s="19">
        <f>AV51</f>
        <v>1970.7484903684633</v>
      </c>
      <c r="AX64" s="21">
        <f>SUM(AX51,AX62)</f>
        <v>500.21663690980927</v>
      </c>
      <c r="AY64" s="21">
        <f>SUM(AY51,AY62)</f>
        <v>7243.5459013347163</v>
      </c>
      <c r="AZ64" s="21">
        <f>SUM(AZ51,AZ62)</f>
        <v>0</v>
      </c>
      <c r="BA64" s="21">
        <f>SUM(BA51,BA62)</f>
        <v>7743.7625382445249</v>
      </c>
      <c r="BC64" s="22">
        <f>IF(AS64&lt;&gt;0,AX64/AS64,"--")</f>
        <v>0.6359202727027683</v>
      </c>
      <c r="BD64" s="22">
        <f>IF(AT64&lt;&gt;0,AY64/AT64,"--")</f>
        <v>6.1171067631204448</v>
      </c>
      <c r="BE64" s="22" t="str">
        <f>IF(AU64&lt;&gt;0,AZ64/AU64,"--")</f>
        <v>--</v>
      </c>
      <c r="BF64" s="22">
        <f>IF(AV64&lt;&gt;0,BA64/AV64,"--")</f>
        <v>3.929350993335889</v>
      </c>
    </row>
    <row r="65" spans="1:66" hidden="1" x14ac:dyDescent="0.25"/>
    <row r="66" spans="1:66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61">
        <f>G64-Y64-AX64</f>
        <v>0</v>
      </c>
      <c r="H66" s="61">
        <f>H64-Z64-AY64</f>
        <v>0</v>
      </c>
      <c r="I66" s="61">
        <f>I64-AA64-AZ64</f>
        <v>0</v>
      </c>
      <c r="J66" s="61">
        <f>J64-AB64-BA64</f>
        <v>0</v>
      </c>
      <c r="L66" s="71"/>
      <c r="M66" s="71"/>
      <c r="N66" s="71"/>
      <c r="O66" s="71"/>
      <c r="S66" s="89" t="s">
        <v>115</v>
      </c>
      <c r="T66" s="70">
        <f>T10-SUM(T11:T13)</f>
        <v>0</v>
      </c>
      <c r="U66" s="70">
        <f>U10-SUM(U11:U13)</f>
        <v>0</v>
      </c>
      <c r="V66" s="70">
        <f>V10-SUM(V11:V13)</f>
        <v>0</v>
      </c>
      <c r="Y66" s="70">
        <v>0</v>
      </c>
      <c r="Z66" s="70">
        <v>0</v>
      </c>
      <c r="AA66" s="70">
        <v>0</v>
      </c>
      <c r="AB66" s="71"/>
      <c r="AD66" s="70">
        <v>4.4408920985006262E-16</v>
      </c>
      <c r="AE66" s="70">
        <v>0</v>
      </c>
      <c r="AF66" s="70">
        <v>0</v>
      </c>
      <c r="AG66" s="71"/>
      <c r="AI66">
        <v>157</v>
      </c>
      <c r="AM66">
        <f>$AM$8</f>
        <v>7</v>
      </c>
      <c r="AN66">
        <f>$AN$8</f>
        <v>29</v>
      </c>
      <c r="AO66">
        <f>$AO$8</f>
        <v>51</v>
      </c>
      <c r="AR66" s="89" t="s">
        <v>115</v>
      </c>
      <c r="AS66" s="70">
        <f>AS10-SUM(AS11:AS13)</f>
        <v>0</v>
      </c>
      <c r="AT66" s="70">
        <f>AT10-SUM(AT11:AT13)</f>
        <v>0</v>
      </c>
      <c r="AU66" s="70">
        <f>AU10-SUM(AU11:AU13)</f>
        <v>0</v>
      </c>
      <c r="AX66" s="70">
        <v>0</v>
      </c>
      <c r="AY66" s="70">
        <v>0</v>
      </c>
      <c r="AZ66" s="70">
        <v>0</v>
      </c>
      <c r="BA66" s="71"/>
      <c r="BC66" s="70">
        <v>0</v>
      </c>
      <c r="BD66" s="70">
        <v>0</v>
      </c>
      <c r="BE66" s="70">
        <v>0</v>
      </c>
      <c r="BF66" s="71"/>
      <c r="BH66">
        <v>157</v>
      </c>
      <c r="BL66">
        <f>$BL$8</f>
        <v>10</v>
      </c>
      <c r="BM66">
        <f>$BM$8</f>
        <v>32</v>
      </c>
      <c r="BN66">
        <f>$BN$8</f>
        <v>54</v>
      </c>
    </row>
    <row r="67" spans="1:66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1"/>
      <c r="H67" s="71"/>
      <c r="I67" s="71"/>
      <c r="J67" s="71"/>
      <c r="L67" s="71"/>
      <c r="M67" s="71"/>
      <c r="N67" s="71"/>
      <c r="T67" s="70">
        <f>T19-SUM(T20:T22)</f>
        <v>0</v>
      </c>
      <c r="U67" s="70">
        <f>U19-SUM(U20:U22)</f>
        <v>0</v>
      </c>
      <c r="V67" s="70">
        <f>V19-SUM(V20:V22)</f>
        <v>0</v>
      </c>
      <c r="Y67" s="70">
        <v>0</v>
      </c>
      <c r="Z67" s="70">
        <v>0</v>
      </c>
      <c r="AA67" s="70">
        <v>0</v>
      </c>
      <c r="AB67" s="71"/>
      <c r="AD67" s="70">
        <v>0</v>
      </c>
      <c r="AE67" s="70">
        <v>4.4408920985006262E-16</v>
      </c>
      <c r="AF67" s="70">
        <v>0</v>
      </c>
      <c r="AI67">
        <v>134</v>
      </c>
      <c r="AM67">
        <f>$AM$8</f>
        <v>7</v>
      </c>
      <c r="AN67">
        <f>$AN$8</f>
        <v>29</v>
      </c>
      <c r="AO67">
        <f>$AO$8</f>
        <v>51</v>
      </c>
      <c r="AS67" s="70">
        <f>AS19-SUM(AS20:AS22)</f>
        <v>0</v>
      </c>
      <c r="AT67" s="70">
        <f>AT19-SUM(AT20:AT22)</f>
        <v>0</v>
      </c>
      <c r="AU67" s="70">
        <f>AU19-SUM(AU20:AU22)</f>
        <v>0</v>
      </c>
      <c r="AX67" s="70">
        <v>0</v>
      </c>
      <c r="AY67" s="70">
        <v>0</v>
      </c>
      <c r="AZ67" s="70">
        <v>0</v>
      </c>
      <c r="BA67" s="71"/>
      <c r="BC67" s="70">
        <v>0</v>
      </c>
      <c r="BD67" s="70">
        <v>0</v>
      </c>
      <c r="BE67" s="70">
        <v>0</v>
      </c>
      <c r="BH67">
        <v>134</v>
      </c>
      <c r="BL67">
        <f>$BL$8</f>
        <v>10</v>
      </c>
      <c r="BM67">
        <f>$BM$8</f>
        <v>32</v>
      </c>
      <c r="BN67">
        <f>$BN$8</f>
        <v>54</v>
      </c>
    </row>
    <row r="68" spans="1:66" hidden="1" x14ac:dyDescent="0.25">
      <c r="A68" s="45" t="s">
        <v>186</v>
      </c>
      <c r="B68" s="162">
        <f>SUM(B66:J67,T66:AF68,AS66:BE68)</f>
        <v>1.1102230246251565E-15</v>
      </c>
      <c r="G68" s="71"/>
      <c r="H68" s="71"/>
      <c r="I68" s="71"/>
      <c r="J68" s="71"/>
      <c r="L68" s="71"/>
      <c r="M68" s="71"/>
      <c r="N68" s="71"/>
      <c r="Y68" s="70">
        <v>0</v>
      </c>
      <c r="Z68" s="70">
        <v>0</v>
      </c>
      <c r="AA68" s="70">
        <v>0</v>
      </c>
      <c r="AB68" s="71"/>
      <c r="AD68" s="70">
        <v>2.2204460492503131E-16</v>
      </c>
      <c r="AE68" s="70">
        <v>0</v>
      </c>
      <c r="AF68" s="70">
        <v>0</v>
      </c>
      <c r="AI68">
        <v>84</v>
      </c>
      <c r="AJ68">
        <v>19</v>
      </c>
      <c r="AM68">
        <f>$AM$8</f>
        <v>7</v>
      </c>
      <c r="AN68">
        <f>$AN$8</f>
        <v>29</v>
      </c>
      <c r="AO68">
        <f>$AO$8</f>
        <v>51</v>
      </c>
      <c r="AX68" s="70">
        <v>0</v>
      </c>
      <c r="AY68" s="70">
        <v>0</v>
      </c>
      <c r="AZ68" s="70">
        <v>0</v>
      </c>
      <c r="BA68" s="71"/>
      <c r="BC68" s="70">
        <v>0</v>
      </c>
      <c r="BD68" s="70">
        <v>0</v>
      </c>
      <c r="BE68" s="70">
        <v>0</v>
      </c>
      <c r="BH68">
        <v>84</v>
      </c>
      <c r="BI68">
        <v>19</v>
      </c>
      <c r="BL68">
        <f>$BL$8</f>
        <v>10</v>
      </c>
      <c r="BM68">
        <f>$BM$8</f>
        <v>32</v>
      </c>
      <c r="BN68">
        <f>$BN$8</f>
        <v>54</v>
      </c>
    </row>
    <row r="69" spans="1:66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66" x14ac:dyDescent="0.25">
      <c r="A70" s="3" t="s">
        <v>22</v>
      </c>
    </row>
    <row r="71" spans="1:66" x14ac:dyDescent="0.25">
      <c r="A71" s="46" t="s">
        <v>264</v>
      </c>
    </row>
    <row r="72" spans="1:66" x14ac:dyDescent="0.25">
      <c r="A72" s="46" t="s">
        <v>108</v>
      </c>
    </row>
    <row r="73" spans="1:66" x14ac:dyDescent="0.25">
      <c r="A73" s="46" t="s">
        <v>98</v>
      </c>
    </row>
    <row r="74" spans="1:66" x14ac:dyDescent="0.25">
      <c r="A74" s="46" t="s">
        <v>109</v>
      </c>
    </row>
    <row r="75" spans="1:66" x14ac:dyDescent="0.25">
      <c r="A75" s="46" t="s">
        <v>113</v>
      </c>
    </row>
    <row r="76" spans="1:66" x14ac:dyDescent="0.25">
      <c r="A76" s="46" t="s">
        <v>110</v>
      </c>
    </row>
    <row r="77" spans="1:66" x14ac:dyDescent="0.25">
      <c r="A77" s="46" t="s">
        <v>114</v>
      </c>
    </row>
    <row r="78" spans="1:66" x14ac:dyDescent="0.25">
      <c r="A78" s="46"/>
    </row>
    <row r="79" spans="1:66" x14ac:dyDescent="0.25">
      <c r="A79" s="46"/>
    </row>
    <row r="80" spans="1:66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52" min="18" max="32" man="1"/>
    <brk id="52" max="1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BP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68" width="0" hidden="1" customWidth="1"/>
  </cols>
  <sheetData>
    <row r="1" spans="1:68" s="3" customFormat="1" ht="15.5" x14ac:dyDescent="0.35">
      <c r="A1" s="1" t="str">
        <f>VLOOKUP(BP6,TabName,5,FALSE)</f>
        <v>Table 4.27 - Cost of Wasted UAA Mail -- Standard Mail, Carrier Route (1), PARS Environment, FY 23</v>
      </c>
      <c r="S1" s="1" t="s">
        <v>181</v>
      </c>
      <c r="AR1" s="107" t="s">
        <v>182</v>
      </c>
    </row>
    <row r="2" spans="1:68" ht="8.15" customHeight="1" thickBot="1" x14ac:dyDescent="0.3"/>
    <row r="3" spans="1:68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  <c r="S3" s="4" t="s">
        <v>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5"/>
      <c r="AR3" s="4" t="s">
        <v>0</v>
      </c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35"/>
    </row>
    <row r="4" spans="1:68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s="13"/>
      <c r="T4" s="9" t="s">
        <v>1</v>
      </c>
      <c r="U4" s="10"/>
      <c r="V4" s="10"/>
      <c r="W4" s="10"/>
      <c r="X4" s="3"/>
      <c r="Y4" s="9" t="s">
        <v>2</v>
      </c>
      <c r="Z4" s="11"/>
      <c r="AA4" s="11"/>
      <c r="AB4" s="11"/>
      <c r="AC4" s="3"/>
      <c r="AD4" s="9" t="s">
        <v>3</v>
      </c>
      <c r="AE4" s="11"/>
      <c r="AF4" s="11"/>
      <c r="AG4" s="12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Q4" s="3"/>
      <c r="AR4" s="13"/>
      <c r="AS4" s="9" t="s">
        <v>1</v>
      </c>
      <c r="AT4" s="10"/>
      <c r="AU4" s="10"/>
      <c r="AV4" s="10"/>
      <c r="AW4" s="3"/>
      <c r="AX4" s="9" t="s">
        <v>2</v>
      </c>
      <c r="AY4" s="11"/>
      <c r="AZ4" s="11"/>
      <c r="BA4" s="11"/>
      <c r="BB4" s="3"/>
      <c r="BC4" s="9" t="s">
        <v>3</v>
      </c>
      <c r="BD4" s="11"/>
      <c r="BE4" s="11"/>
      <c r="BF4" s="12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2.75" customHeight="1" x14ac:dyDescent="0.3">
      <c r="A6" s="77" t="s">
        <v>23</v>
      </c>
      <c r="O6" s="17"/>
      <c r="S6" s="77" t="s">
        <v>23</v>
      </c>
      <c r="AG6" s="17"/>
      <c r="AR6" s="77" t="s">
        <v>23</v>
      </c>
      <c r="BF6" s="17"/>
      <c r="BP6">
        <v>27</v>
      </c>
    </row>
    <row r="7" spans="1:68" ht="12.75" customHeight="1" x14ac:dyDescent="0.3">
      <c r="A7" s="16" t="s">
        <v>116</v>
      </c>
      <c r="O7" s="17"/>
      <c r="S7" s="16" t="s">
        <v>116</v>
      </c>
      <c r="AG7" s="17"/>
      <c r="AR7" s="16" t="s">
        <v>116</v>
      </c>
      <c r="BF7" s="17"/>
    </row>
    <row r="8" spans="1:68" ht="12.75" customHeight="1" x14ac:dyDescent="0.25">
      <c r="A8" s="18" t="s">
        <v>13</v>
      </c>
      <c r="B8" s="19">
        <f t="shared" ref="B8:D13" si="0">SUM(T8,AS8)</f>
        <v>133.00612253946457</v>
      </c>
      <c r="C8" s="19">
        <f t="shared" si="0"/>
        <v>0</v>
      </c>
      <c r="D8" s="19">
        <f t="shared" si="0"/>
        <v>0</v>
      </c>
      <c r="E8" s="19">
        <f t="shared" ref="E8:E13" si="1">SUM(B8:D8)</f>
        <v>133.00612253946457</v>
      </c>
      <c r="G8" s="51">
        <f t="shared" ref="G8:I13" si="2">SUM(Y8,AX8)</f>
        <v>7.2514053862783632</v>
      </c>
      <c r="H8" s="51">
        <f t="shared" si="2"/>
        <v>0</v>
      </c>
      <c r="I8" s="51">
        <f t="shared" si="2"/>
        <v>0</v>
      </c>
      <c r="J8" s="51">
        <f t="shared" ref="J8:J13" si="3">SUM(G8:I8)</f>
        <v>7.2514053862783632</v>
      </c>
      <c r="L8" s="22">
        <f t="shared" ref="L8:O14" si="4">IF(B8&lt;&gt;0,G8/B8,"--")</f>
        <v>5.4519335259373351E-2</v>
      </c>
      <c r="M8" s="22" t="str">
        <f t="shared" si="4"/>
        <v>--</v>
      </c>
      <c r="N8" s="22" t="str">
        <f t="shared" si="4"/>
        <v>--</v>
      </c>
      <c r="O8" s="23">
        <f t="shared" si="4"/>
        <v>5.4519335259373351E-2</v>
      </c>
      <c r="S8" s="18" t="s">
        <v>13</v>
      </c>
      <c r="T8" s="19">
        <v>133.00612253946457</v>
      </c>
      <c r="U8" s="19">
        <v>0</v>
      </c>
      <c r="V8" s="19">
        <v>0</v>
      </c>
      <c r="W8" s="19">
        <f t="shared" ref="W8:W13" si="5">SUM(T8:V8)</f>
        <v>133.00612253946457</v>
      </c>
      <c r="Y8" s="51">
        <v>7.2514053862783632</v>
      </c>
      <c r="Z8" s="51">
        <v>0</v>
      </c>
      <c r="AA8" s="51">
        <v>0</v>
      </c>
      <c r="AB8" s="51">
        <f t="shared" ref="AB8:AB13" si="6">SUM(Y8:AA8)</f>
        <v>7.2514053862783632</v>
      </c>
      <c r="AD8" s="22">
        <f t="shared" ref="AD8:AG14" si="7">IF(T8&lt;&gt;0,Y8/T8,"--")</f>
        <v>5.4519335259373351E-2</v>
      </c>
      <c r="AE8" s="22" t="str">
        <f t="shared" si="7"/>
        <v>--</v>
      </c>
      <c r="AF8" s="22" t="str">
        <f t="shared" si="7"/>
        <v>--</v>
      </c>
      <c r="AG8" s="23">
        <f t="shared" si="7"/>
        <v>5.4519335259373351E-2</v>
      </c>
      <c r="AI8">
        <v>32</v>
      </c>
      <c r="AM8" s="24">
        <f>VLOOKUP($BP$6,WMap,3,FALSE)</f>
        <v>7</v>
      </c>
      <c r="AN8" s="25">
        <f>VLOOKUP($BP$6,WMap,4,FALSE)</f>
        <v>29</v>
      </c>
      <c r="AO8" s="26">
        <f>VLOOKUP($BP$6,WMap,5,FALSE)</f>
        <v>51</v>
      </c>
      <c r="AR8" s="18" t="s">
        <v>13</v>
      </c>
      <c r="AS8" s="19">
        <v>0</v>
      </c>
      <c r="AT8" s="19">
        <v>0</v>
      </c>
      <c r="AU8" s="19">
        <v>0</v>
      </c>
      <c r="AV8" s="19">
        <f t="shared" ref="AV8:AV13" si="8">SUM(AS8:AU8)</f>
        <v>0</v>
      </c>
      <c r="AX8" s="51">
        <v>0</v>
      </c>
      <c r="AY8" s="51">
        <v>0</v>
      </c>
      <c r="AZ8" s="51">
        <v>0</v>
      </c>
      <c r="BA8" s="51">
        <f t="shared" ref="BA8:BA13" si="9">SUM(AX8:AZ8)</f>
        <v>0</v>
      </c>
      <c r="BC8" s="22" t="str">
        <f t="shared" ref="BC8:BF14" si="10">IF(AS8&lt;&gt;0,AX8/AS8,"--")</f>
        <v>--</v>
      </c>
      <c r="BD8" s="22" t="str">
        <f t="shared" si="10"/>
        <v>--</v>
      </c>
      <c r="BE8" s="22" t="str">
        <f t="shared" si="10"/>
        <v>--</v>
      </c>
      <c r="BF8" s="23" t="str">
        <f t="shared" si="10"/>
        <v>--</v>
      </c>
      <c r="BH8">
        <v>32</v>
      </c>
      <c r="BL8" s="24">
        <f>VLOOKUP($BP$6,WMap,6,FALSE)</f>
        <v>10</v>
      </c>
      <c r="BM8" s="25">
        <f>VLOOKUP($BP$6,WMap,7,FALSE)</f>
        <v>32</v>
      </c>
      <c r="BN8" s="26">
        <f>VLOOKUP($BP$6,WMap,8,FALSE)</f>
        <v>54</v>
      </c>
    </row>
    <row r="9" spans="1:68" ht="12.75" customHeight="1" x14ac:dyDescent="0.25">
      <c r="A9" s="27" t="s">
        <v>24</v>
      </c>
      <c r="B9" s="19">
        <f t="shared" si="0"/>
        <v>133.00612253946457</v>
      </c>
      <c r="C9" s="19">
        <f t="shared" si="0"/>
        <v>0</v>
      </c>
      <c r="D9" s="19">
        <f t="shared" si="0"/>
        <v>0</v>
      </c>
      <c r="E9" s="19">
        <f t="shared" si="1"/>
        <v>133.00612253946457</v>
      </c>
      <c r="G9" s="51">
        <f t="shared" si="2"/>
        <v>1.0198143309674568</v>
      </c>
      <c r="H9" s="51">
        <f t="shared" si="2"/>
        <v>0</v>
      </c>
      <c r="I9" s="51">
        <f t="shared" si="2"/>
        <v>0</v>
      </c>
      <c r="J9" s="51">
        <f t="shared" si="3"/>
        <v>1.0198143309674568</v>
      </c>
      <c r="L9" s="22">
        <f t="shared" si="4"/>
        <v>7.667423961365878E-3</v>
      </c>
      <c r="M9" s="22" t="str">
        <f t="shared" si="4"/>
        <v>--</v>
      </c>
      <c r="N9" s="22" t="str">
        <f t="shared" si="4"/>
        <v>--</v>
      </c>
      <c r="O9" s="23">
        <f t="shared" si="4"/>
        <v>7.667423961365878E-3</v>
      </c>
      <c r="S9" s="27" t="s">
        <v>24</v>
      </c>
      <c r="T9" s="19">
        <v>133.00612253946457</v>
      </c>
      <c r="U9" s="19">
        <v>0</v>
      </c>
      <c r="V9" s="19">
        <v>0</v>
      </c>
      <c r="W9" s="19">
        <f t="shared" si="5"/>
        <v>133.00612253946457</v>
      </c>
      <c r="Y9" s="51">
        <v>1.0198143309674568</v>
      </c>
      <c r="Z9" s="51">
        <v>0</v>
      </c>
      <c r="AA9" s="51">
        <v>0</v>
      </c>
      <c r="AB9" s="51">
        <f t="shared" si="6"/>
        <v>1.0198143309674568</v>
      </c>
      <c r="AD9" s="22">
        <f t="shared" si="7"/>
        <v>7.667423961365878E-3</v>
      </c>
      <c r="AE9" s="22" t="str">
        <f t="shared" si="7"/>
        <v>--</v>
      </c>
      <c r="AF9" s="22" t="str">
        <f t="shared" si="7"/>
        <v>--</v>
      </c>
      <c r="AG9" s="23">
        <f t="shared" si="7"/>
        <v>7.667423961365878E-3</v>
      </c>
      <c r="AI9">
        <v>33</v>
      </c>
      <c r="AM9">
        <f>$AM$8</f>
        <v>7</v>
      </c>
      <c r="AN9">
        <f>$AN$8</f>
        <v>29</v>
      </c>
      <c r="AO9">
        <f>$AO$8</f>
        <v>51</v>
      </c>
      <c r="AR9" s="27" t="s">
        <v>24</v>
      </c>
      <c r="AS9" s="19">
        <v>0</v>
      </c>
      <c r="AT9" s="19">
        <v>0</v>
      </c>
      <c r="AU9" s="19">
        <v>0</v>
      </c>
      <c r="AV9" s="19">
        <f t="shared" si="8"/>
        <v>0</v>
      </c>
      <c r="AX9" s="51">
        <v>0</v>
      </c>
      <c r="AY9" s="51">
        <v>0</v>
      </c>
      <c r="AZ9" s="51">
        <v>0</v>
      </c>
      <c r="BA9" s="51">
        <f t="shared" si="9"/>
        <v>0</v>
      </c>
      <c r="BC9" s="22" t="str">
        <f t="shared" si="10"/>
        <v>--</v>
      </c>
      <c r="BD9" s="22" t="str">
        <f t="shared" si="10"/>
        <v>--</v>
      </c>
      <c r="BE9" s="22" t="str">
        <f t="shared" si="10"/>
        <v>--</v>
      </c>
      <c r="BF9" s="23" t="str">
        <f t="shared" si="10"/>
        <v>--</v>
      </c>
      <c r="BH9">
        <v>33</v>
      </c>
      <c r="BL9">
        <f>$BL$8</f>
        <v>10</v>
      </c>
      <c r="BM9">
        <f>$BM$8</f>
        <v>32</v>
      </c>
      <c r="BN9">
        <f>$BN$8</f>
        <v>54</v>
      </c>
    </row>
    <row r="10" spans="1:68" ht="12.75" customHeight="1" x14ac:dyDescent="0.25">
      <c r="A10" s="18" t="s">
        <v>25</v>
      </c>
      <c r="B10" s="19">
        <f t="shared" si="0"/>
        <v>2660.1224507892894</v>
      </c>
      <c r="C10" s="19">
        <f t="shared" si="0"/>
        <v>0</v>
      </c>
      <c r="D10" s="19">
        <f t="shared" si="0"/>
        <v>0</v>
      </c>
      <c r="E10" s="19">
        <f t="shared" si="1"/>
        <v>2660.1224507892894</v>
      </c>
      <c r="G10" s="51">
        <f t="shared" si="2"/>
        <v>172.65937320300327</v>
      </c>
      <c r="H10" s="51">
        <f t="shared" si="2"/>
        <v>0</v>
      </c>
      <c r="I10" s="51">
        <f t="shared" si="2"/>
        <v>0</v>
      </c>
      <c r="J10" s="51">
        <f t="shared" si="3"/>
        <v>172.65937320300327</v>
      </c>
      <c r="L10" s="22">
        <f t="shared" si="4"/>
        <v>6.4906550881435265E-2</v>
      </c>
      <c r="M10" s="22" t="str">
        <f t="shared" si="4"/>
        <v>--</v>
      </c>
      <c r="N10" s="22" t="str">
        <f t="shared" si="4"/>
        <v>--</v>
      </c>
      <c r="O10" s="23">
        <f t="shared" si="4"/>
        <v>6.4906550881435265E-2</v>
      </c>
      <c r="S10" s="18" t="s">
        <v>25</v>
      </c>
      <c r="T10" s="19">
        <v>2660.1224507892894</v>
      </c>
      <c r="U10" s="19">
        <v>0</v>
      </c>
      <c r="V10" s="19">
        <v>0</v>
      </c>
      <c r="W10" s="19">
        <f t="shared" si="5"/>
        <v>2660.1224507892894</v>
      </c>
      <c r="Y10" s="51">
        <v>172.65937320300327</v>
      </c>
      <c r="Z10" s="51">
        <v>0</v>
      </c>
      <c r="AA10" s="51">
        <v>0</v>
      </c>
      <c r="AB10" s="51">
        <f t="shared" si="6"/>
        <v>172.65937320300327</v>
      </c>
      <c r="AD10" s="22">
        <f t="shared" si="7"/>
        <v>6.4906550881435265E-2</v>
      </c>
      <c r="AE10" s="22" t="str">
        <f t="shared" si="7"/>
        <v>--</v>
      </c>
      <c r="AF10" s="22" t="str">
        <f t="shared" si="7"/>
        <v>--</v>
      </c>
      <c r="AG10" s="23">
        <f t="shared" si="7"/>
        <v>6.4906550881435265E-2</v>
      </c>
      <c r="AI10">
        <v>34</v>
      </c>
      <c r="AK10">
        <v>10</v>
      </c>
      <c r="AM10">
        <f>$AM$8</f>
        <v>7</v>
      </c>
      <c r="AN10">
        <f>$AN$8</f>
        <v>29</v>
      </c>
      <c r="AO10">
        <f>$AO$8</f>
        <v>51</v>
      </c>
      <c r="AR10" s="18" t="s">
        <v>25</v>
      </c>
      <c r="AS10" s="19">
        <v>0</v>
      </c>
      <c r="AT10" s="19">
        <v>0</v>
      </c>
      <c r="AU10" s="19">
        <v>0</v>
      </c>
      <c r="AV10" s="19">
        <f t="shared" si="8"/>
        <v>0</v>
      </c>
      <c r="AX10" s="51">
        <v>0</v>
      </c>
      <c r="AY10" s="51">
        <v>0</v>
      </c>
      <c r="AZ10" s="51">
        <v>0</v>
      </c>
      <c r="BA10" s="51">
        <f t="shared" si="9"/>
        <v>0</v>
      </c>
      <c r="BC10" s="22" t="str">
        <f t="shared" si="10"/>
        <v>--</v>
      </c>
      <c r="BD10" s="22" t="str">
        <f t="shared" si="10"/>
        <v>--</v>
      </c>
      <c r="BE10" s="22" t="str">
        <f t="shared" si="10"/>
        <v>--</v>
      </c>
      <c r="BF10" s="23" t="str">
        <f t="shared" si="10"/>
        <v>--</v>
      </c>
      <c r="BH10">
        <v>34</v>
      </c>
      <c r="BJ10">
        <v>10</v>
      </c>
      <c r="BL10">
        <f>$BL$8</f>
        <v>10</v>
      </c>
      <c r="BM10">
        <f>$BM$8</f>
        <v>32</v>
      </c>
      <c r="BN10">
        <f>$BN$8</f>
        <v>54</v>
      </c>
    </row>
    <row r="11" spans="1:68" ht="12.75" customHeight="1" x14ac:dyDescent="0.25">
      <c r="A11" s="18" t="s">
        <v>26</v>
      </c>
      <c r="B11" s="19">
        <f t="shared" si="0"/>
        <v>1021.3502449637469</v>
      </c>
      <c r="C11" s="19">
        <f t="shared" si="0"/>
        <v>0</v>
      </c>
      <c r="D11" s="19">
        <f t="shared" si="0"/>
        <v>0</v>
      </c>
      <c r="E11" s="19">
        <f t="shared" si="1"/>
        <v>1021.3502449637469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 t="shared" si="3"/>
        <v>0</v>
      </c>
      <c r="L11" s="22">
        <f t="shared" si="4"/>
        <v>0</v>
      </c>
      <c r="M11" s="22" t="str">
        <f t="shared" si="4"/>
        <v>--</v>
      </c>
      <c r="N11" s="22" t="str">
        <f t="shared" si="4"/>
        <v>--</v>
      </c>
      <c r="O11" s="23">
        <f t="shared" si="4"/>
        <v>0</v>
      </c>
      <c r="S11" s="18" t="s">
        <v>26</v>
      </c>
      <c r="T11" s="19">
        <v>1021.3502449637469</v>
      </c>
      <c r="U11" s="19">
        <v>0</v>
      </c>
      <c r="V11" s="19">
        <v>0</v>
      </c>
      <c r="W11" s="19">
        <f t="shared" si="5"/>
        <v>1021.3502449637469</v>
      </c>
      <c r="Y11" s="51">
        <v>0</v>
      </c>
      <c r="Z11" s="51">
        <v>0</v>
      </c>
      <c r="AA11" s="51">
        <v>0</v>
      </c>
      <c r="AB11" s="51">
        <f t="shared" si="6"/>
        <v>0</v>
      </c>
      <c r="AD11" s="22">
        <f t="shared" si="7"/>
        <v>0</v>
      </c>
      <c r="AE11" s="22" t="str">
        <f t="shared" si="7"/>
        <v>--</v>
      </c>
      <c r="AF11" s="22" t="str">
        <f t="shared" si="7"/>
        <v>--</v>
      </c>
      <c r="AG11" s="23">
        <f t="shared" si="7"/>
        <v>0</v>
      </c>
      <c r="AI11">
        <v>35</v>
      </c>
      <c r="AK11">
        <v>10</v>
      </c>
      <c r="AM11">
        <f>$AM$8</f>
        <v>7</v>
      </c>
      <c r="AN11">
        <f>$AN$8</f>
        <v>29</v>
      </c>
      <c r="AO11">
        <f>$AO$8</f>
        <v>51</v>
      </c>
      <c r="AR11" s="18" t="s">
        <v>26</v>
      </c>
      <c r="AS11" s="19">
        <v>0</v>
      </c>
      <c r="AT11" s="19">
        <v>0</v>
      </c>
      <c r="AU11" s="19">
        <v>0</v>
      </c>
      <c r="AV11" s="19">
        <f t="shared" si="8"/>
        <v>0</v>
      </c>
      <c r="AX11" s="51">
        <v>0</v>
      </c>
      <c r="AY11" s="51">
        <v>0</v>
      </c>
      <c r="AZ11" s="51">
        <v>0</v>
      </c>
      <c r="BA11" s="51">
        <f t="shared" si="9"/>
        <v>0</v>
      </c>
      <c r="BC11" s="22" t="str">
        <f t="shared" si="10"/>
        <v>--</v>
      </c>
      <c r="BD11" s="22" t="str">
        <f t="shared" si="10"/>
        <v>--</v>
      </c>
      <c r="BE11" s="22" t="str">
        <f t="shared" si="10"/>
        <v>--</v>
      </c>
      <c r="BF11" s="23" t="str">
        <f t="shared" si="10"/>
        <v>--</v>
      </c>
      <c r="BH11">
        <v>35</v>
      </c>
      <c r="BJ11">
        <v>10</v>
      </c>
      <c r="BL11">
        <f>$BL$8</f>
        <v>10</v>
      </c>
      <c r="BM11">
        <f>$BM$8</f>
        <v>32</v>
      </c>
      <c r="BN11">
        <f>$BN$8</f>
        <v>54</v>
      </c>
    </row>
    <row r="12" spans="1:68" ht="12.75" customHeight="1" x14ac:dyDescent="0.25">
      <c r="A12" s="27" t="s">
        <v>92</v>
      </c>
      <c r="B12" s="19">
        <f t="shared" si="0"/>
        <v>1587.4626412782627</v>
      </c>
      <c r="C12" s="19">
        <f t="shared" si="0"/>
        <v>0</v>
      </c>
      <c r="D12" s="19">
        <f t="shared" si="0"/>
        <v>0</v>
      </c>
      <c r="E12" s="19">
        <f t="shared" si="1"/>
        <v>1587.4626412782627</v>
      </c>
      <c r="G12" s="51">
        <f t="shared" si="2"/>
        <v>93.762304490424711</v>
      </c>
      <c r="H12" s="51">
        <f t="shared" si="2"/>
        <v>0</v>
      </c>
      <c r="I12" s="51">
        <f t="shared" si="2"/>
        <v>0</v>
      </c>
      <c r="J12" s="51">
        <f t="shared" si="3"/>
        <v>93.762304490424711</v>
      </c>
      <c r="L12" s="22">
        <f t="shared" si="4"/>
        <v>5.9064258932685854E-2</v>
      </c>
      <c r="M12" s="22" t="str">
        <f t="shared" si="4"/>
        <v>--</v>
      </c>
      <c r="N12" s="22" t="str">
        <f t="shared" si="4"/>
        <v>--</v>
      </c>
      <c r="O12" s="23">
        <f t="shared" si="4"/>
        <v>5.9064258932685854E-2</v>
      </c>
      <c r="S12" s="27" t="s">
        <v>92</v>
      </c>
      <c r="T12" s="19">
        <v>1587.4626412782627</v>
      </c>
      <c r="U12" s="19">
        <v>0</v>
      </c>
      <c r="V12" s="19">
        <v>0</v>
      </c>
      <c r="W12" s="19">
        <f t="shared" si="5"/>
        <v>1587.4626412782627</v>
      </c>
      <c r="Y12" s="51">
        <v>93.762304490424711</v>
      </c>
      <c r="Z12" s="51">
        <v>0</v>
      </c>
      <c r="AA12" s="51">
        <v>0</v>
      </c>
      <c r="AB12" s="51">
        <f t="shared" si="6"/>
        <v>93.762304490424711</v>
      </c>
      <c r="AD12" s="22">
        <f t="shared" si="7"/>
        <v>5.9064258932685854E-2</v>
      </c>
      <c r="AE12" s="22" t="str">
        <f t="shared" si="7"/>
        <v>--</v>
      </c>
      <c r="AF12" s="22" t="str">
        <f t="shared" si="7"/>
        <v>--</v>
      </c>
      <c r="AG12" s="23">
        <f t="shared" si="7"/>
        <v>5.9064258932685854E-2</v>
      </c>
      <c r="AI12">
        <v>36</v>
      </c>
      <c r="AJ12">
        <v>37</v>
      </c>
      <c r="AK12">
        <v>10</v>
      </c>
      <c r="AM12">
        <f>$AM$8</f>
        <v>7</v>
      </c>
      <c r="AN12">
        <f>$AN$8</f>
        <v>29</v>
      </c>
      <c r="AO12">
        <f>$AO$8</f>
        <v>51</v>
      </c>
      <c r="AR12" s="27" t="s">
        <v>92</v>
      </c>
      <c r="AS12" s="19">
        <v>0</v>
      </c>
      <c r="AT12" s="19">
        <v>0</v>
      </c>
      <c r="AU12" s="19">
        <v>0</v>
      </c>
      <c r="AV12" s="19">
        <f t="shared" si="8"/>
        <v>0</v>
      </c>
      <c r="AX12" s="51">
        <v>0</v>
      </c>
      <c r="AY12" s="51">
        <v>0</v>
      </c>
      <c r="AZ12" s="51">
        <v>0</v>
      </c>
      <c r="BA12" s="51">
        <f t="shared" si="9"/>
        <v>0</v>
      </c>
      <c r="BC12" s="22" t="str">
        <f t="shared" si="10"/>
        <v>--</v>
      </c>
      <c r="BD12" s="22" t="str">
        <f t="shared" si="10"/>
        <v>--</v>
      </c>
      <c r="BE12" s="22" t="str">
        <f t="shared" si="10"/>
        <v>--</v>
      </c>
      <c r="BF12" s="23" t="str">
        <f t="shared" si="10"/>
        <v>--</v>
      </c>
      <c r="BH12">
        <v>36</v>
      </c>
      <c r="BI12">
        <v>37</v>
      </c>
      <c r="BJ12">
        <v>10</v>
      </c>
      <c r="BL12">
        <f>$BL$8</f>
        <v>10</v>
      </c>
      <c r="BM12">
        <f>$BM$8</f>
        <v>32</v>
      </c>
      <c r="BN12">
        <f>$BN$8</f>
        <v>54</v>
      </c>
    </row>
    <row r="13" spans="1:68" ht="12.75" customHeight="1" x14ac:dyDescent="0.25">
      <c r="A13" s="27" t="s">
        <v>104</v>
      </c>
      <c r="B13" s="19">
        <f t="shared" si="0"/>
        <v>51.309564547279514</v>
      </c>
      <c r="C13" s="19">
        <f t="shared" si="0"/>
        <v>0</v>
      </c>
      <c r="D13" s="19">
        <f t="shared" si="0"/>
        <v>0</v>
      </c>
      <c r="E13" s="19">
        <f t="shared" si="1"/>
        <v>51.309564547279514</v>
      </c>
      <c r="G13" s="51">
        <f t="shared" si="2"/>
        <v>16.095328242189353</v>
      </c>
      <c r="H13" s="51">
        <f t="shared" si="2"/>
        <v>0</v>
      </c>
      <c r="I13" s="51">
        <f t="shared" si="2"/>
        <v>0</v>
      </c>
      <c r="J13" s="51">
        <f t="shared" si="3"/>
        <v>16.095328242189353</v>
      </c>
      <c r="L13" s="22">
        <f t="shared" si="4"/>
        <v>0.3136906029938768</v>
      </c>
      <c r="M13" s="22" t="str">
        <f t="shared" si="4"/>
        <v>--</v>
      </c>
      <c r="N13" s="22" t="str">
        <f t="shared" si="4"/>
        <v>--</v>
      </c>
      <c r="O13" s="23">
        <f t="shared" si="4"/>
        <v>0.3136906029938768</v>
      </c>
      <c r="S13" s="27" t="s">
        <v>104</v>
      </c>
      <c r="T13" s="19">
        <v>51.309564547279514</v>
      </c>
      <c r="U13" s="19">
        <v>0</v>
      </c>
      <c r="V13" s="19">
        <v>0</v>
      </c>
      <c r="W13" s="19">
        <f t="shared" si="5"/>
        <v>51.309564547279514</v>
      </c>
      <c r="Y13" s="51">
        <v>16.095328242189353</v>
      </c>
      <c r="Z13" s="51">
        <v>0</v>
      </c>
      <c r="AA13" s="51">
        <v>0</v>
      </c>
      <c r="AB13" s="51">
        <f t="shared" si="6"/>
        <v>16.095328242189353</v>
      </c>
      <c r="AD13" s="22">
        <f t="shared" si="7"/>
        <v>0.3136906029938768</v>
      </c>
      <c r="AE13" s="22" t="str">
        <f t="shared" si="7"/>
        <v>--</v>
      </c>
      <c r="AF13" s="22" t="str">
        <f t="shared" si="7"/>
        <v>--</v>
      </c>
      <c r="AG13" s="23">
        <f t="shared" si="7"/>
        <v>0.3136906029938768</v>
      </c>
      <c r="AI13">
        <v>39</v>
      </c>
      <c r="AK13">
        <v>10</v>
      </c>
      <c r="AM13">
        <f>$AM$8</f>
        <v>7</v>
      </c>
      <c r="AN13">
        <f>$AN$8</f>
        <v>29</v>
      </c>
      <c r="AO13">
        <f>$AO$8</f>
        <v>51</v>
      </c>
      <c r="AR13" s="27" t="s">
        <v>104</v>
      </c>
      <c r="AS13" s="19">
        <v>0</v>
      </c>
      <c r="AT13" s="19">
        <v>0</v>
      </c>
      <c r="AU13" s="19">
        <v>0</v>
      </c>
      <c r="AV13" s="19">
        <f t="shared" si="8"/>
        <v>0</v>
      </c>
      <c r="AX13" s="51">
        <v>0</v>
      </c>
      <c r="AY13" s="51">
        <v>0</v>
      </c>
      <c r="AZ13" s="51">
        <v>0</v>
      </c>
      <c r="BA13" s="51">
        <f t="shared" si="9"/>
        <v>0</v>
      </c>
      <c r="BC13" s="22" t="str">
        <f t="shared" si="10"/>
        <v>--</v>
      </c>
      <c r="BD13" s="22" t="str">
        <f t="shared" si="10"/>
        <v>--</v>
      </c>
      <c r="BE13" s="22" t="str">
        <f t="shared" si="10"/>
        <v>--</v>
      </c>
      <c r="BF13" s="23" t="str">
        <f t="shared" si="10"/>
        <v>--</v>
      </c>
      <c r="BH13">
        <v>39</v>
      </c>
      <c r="BJ13">
        <v>10</v>
      </c>
      <c r="BL13">
        <f>$BL$8</f>
        <v>10</v>
      </c>
      <c r="BM13">
        <f>$BM$8</f>
        <v>32</v>
      </c>
      <c r="BN13">
        <f>$BN$8</f>
        <v>54</v>
      </c>
    </row>
    <row r="14" spans="1:68" ht="12.75" customHeight="1" x14ac:dyDescent="0.25">
      <c r="A14" s="18" t="s">
        <v>17</v>
      </c>
      <c r="B14" s="19">
        <f>B10</f>
        <v>2660.1224507892894</v>
      </c>
      <c r="C14" s="19">
        <f>C10</f>
        <v>0</v>
      </c>
      <c r="D14" s="19">
        <f>D10</f>
        <v>0</v>
      </c>
      <c r="E14" s="19">
        <f>E10</f>
        <v>2660.1224507892894</v>
      </c>
      <c r="G14" s="51">
        <f>SUM(G8:G13)</f>
        <v>290.78822565286316</v>
      </c>
      <c r="H14" s="51">
        <f>SUM(H8:H13)</f>
        <v>0</v>
      </c>
      <c r="I14" s="51">
        <f>SUM(I8:I13)</f>
        <v>0</v>
      </c>
      <c r="J14" s="51">
        <f>SUM(J8:J13)</f>
        <v>290.78822565286316</v>
      </c>
      <c r="L14" s="22">
        <f t="shared" si="4"/>
        <v>0.10931384965627537</v>
      </c>
      <c r="M14" s="22" t="str">
        <f t="shared" si="4"/>
        <v>--</v>
      </c>
      <c r="N14" s="22" t="str">
        <f t="shared" si="4"/>
        <v>--</v>
      </c>
      <c r="O14" s="23">
        <f t="shared" si="4"/>
        <v>0.10931384965627537</v>
      </c>
      <c r="S14" s="18" t="s">
        <v>17</v>
      </c>
      <c r="T14" s="19">
        <f>T10</f>
        <v>2660.1224507892894</v>
      </c>
      <c r="U14" s="19">
        <f>U10</f>
        <v>0</v>
      </c>
      <c r="V14" s="19">
        <f>V10</f>
        <v>0</v>
      </c>
      <c r="W14" s="19">
        <f>W10</f>
        <v>2660.1224507892894</v>
      </c>
      <c r="Y14" s="51">
        <f>SUM(Y8:Y13)</f>
        <v>290.78822565286316</v>
      </c>
      <c r="Z14" s="51">
        <f>SUM(Z8:Z13)</f>
        <v>0</v>
      </c>
      <c r="AA14" s="51">
        <f>SUM(AA8:AA13)</f>
        <v>0</v>
      </c>
      <c r="AB14" s="51">
        <f>SUM(AB8:AB13)</f>
        <v>290.78822565286316</v>
      </c>
      <c r="AD14" s="22">
        <f t="shared" si="7"/>
        <v>0.10931384965627537</v>
      </c>
      <c r="AE14" s="22" t="str">
        <f t="shared" si="7"/>
        <v>--</v>
      </c>
      <c r="AF14" s="22" t="str">
        <f t="shared" si="7"/>
        <v>--</v>
      </c>
      <c r="AG14" s="23">
        <f t="shared" si="7"/>
        <v>0.10931384965627537</v>
      </c>
      <c r="AR14" s="18" t="s">
        <v>17</v>
      </c>
      <c r="AS14" s="19">
        <f>AS10</f>
        <v>0</v>
      </c>
      <c r="AT14" s="19">
        <f>AT10</f>
        <v>0</v>
      </c>
      <c r="AU14" s="19">
        <f>AU10</f>
        <v>0</v>
      </c>
      <c r="AV14" s="19">
        <f>AV10</f>
        <v>0</v>
      </c>
      <c r="AX14" s="51">
        <f>SUM(AX8:AX13)</f>
        <v>0</v>
      </c>
      <c r="AY14" s="51">
        <f>SUM(AY8:AY13)</f>
        <v>0</v>
      </c>
      <c r="AZ14" s="51">
        <f>SUM(AZ8:AZ13)</f>
        <v>0</v>
      </c>
      <c r="BA14" s="51">
        <f>SUM(BA8:BA13)</f>
        <v>0</v>
      </c>
      <c r="BC14" s="22" t="str">
        <f t="shared" si="10"/>
        <v>--</v>
      </c>
      <c r="BD14" s="22" t="str">
        <f t="shared" si="10"/>
        <v>--</v>
      </c>
      <c r="BE14" s="22" t="str">
        <f t="shared" si="10"/>
        <v>--</v>
      </c>
      <c r="BF14" s="23" t="str">
        <f t="shared" si="10"/>
        <v>--</v>
      </c>
    </row>
    <row r="15" spans="1:68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  <c r="S15" s="18"/>
      <c r="T15" s="19"/>
      <c r="U15" s="19"/>
      <c r="V15" s="19"/>
      <c r="W15" s="19"/>
      <c r="Y15" s="51"/>
      <c r="Z15" s="51"/>
      <c r="AA15" s="51"/>
      <c r="AB15" s="51"/>
      <c r="AG15" s="17"/>
      <c r="AR15" s="18"/>
      <c r="AS15" s="19"/>
      <c r="AT15" s="19"/>
      <c r="AU15" s="19"/>
      <c r="AV15" s="19"/>
      <c r="AX15" s="51"/>
      <c r="AY15" s="51"/>
      <c r="AZ15" s="51"/>
      <c r="BA15" s="51"/>
      <c r="BF15" s="17"/>
    </row>
    <row r="16" spans="1:68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  <c r="S16" s="16" t="s">
        <v>117</v>
      </c>
      <c r="T16" s="19"/>
      <c r="U16" s="19"/>
      <c r="V16" s="19"/>
      <c r="W16" s="19"/>
      <c r="Y16" s="51"/>
      <c r="Z16" s="51"/>
      <c r="AA16" s="51"/>
      <c r="AB16" s="51"/>
      <c r="AG16" s="17"/>
      <c r="AR16" s="16" t="s">
        <v>117</v>
      </c>
      <c r="AS16" s="19"/>
      <c r="AT16" s="19"/>
      <c r="AU16" s="19"/>
      <c r="AV16" s="19"/>
      <c r="AX16" s="51"/>
      <c r="AY16" s="51"/>
      <c r="AZ16" s="51"/>
      <c r="BA16" s="51"/>
      <c r="BF16" s="17"/>
    </row>
    <row r="17" spans="1:66" ht="12.75" customHeight="1" x14ac:dyDescent="0.25">
      <c r="A17" s="18" t="s">
        <v>25</v>
      </c>
      <c r="B17" s="19">
        <f t="shared" ref="B17:D20" si="11">SUM(T17,AS17)</f>
        <v>18996.838550950219</v>
      </c>
      <c r="C17" s="19">
        <f t="shared" si="11"/>
        <v>0</v>
      </c>
      <c r="D17" s="19">
        <f t="shared" si="11"/>
        <v>0</v>
      </c>
      <c r="E17" s="19">
        <f>SUM(B17:D17)</f>
        <v>18996.838550950219</v>
      </c>
      <c r="G17" s="51">
        <f t="shared" ref="G17:I20" si="12">SUM(Y17,AX17)</f>
        <v>1248.4401836107822</v>
      </c>
      <c r="H17" s="51">
        <f t="shared" si="12"/>
        <v>0</v>
      </c>
      <c r="I17" s="51">
        <f t="shared" si="12"/>
        <v>0</v>
      </c>
      <c r="J17" s="51">
        <f>SUM(G17:I17)</f>
        <v>1248.4401836107822</v>
      </c>
      <c r="L17" s="22">
        <f t="shared" ref="L17:O21" si="13">IF(B17&lt;&gt;0,G17/B17,"--")</f>
        <v>6.571831308996072E-2</v>
      </c>
      <c r="M17" s="22" t="str">
        <f t="shared" si="13"/>
        <v>--</v>
      </c>
      <c r="N17" s="22" t="str">
        <f t="shared" si="13"/>
        <v>--</v>
      </c>
      <c r="O17" s="23">
        <f t="shared" si="13"/>
        <v>6.571831308996072E-2</v>
      </c>
      <c r="S17" s="18" t="s">
        <v>25</v>
      </c>
      <c r="T17" s="19">
        <v>18519.343751713903</v>
      </c>
      <c r="U17" s="19">
        <v>0</v>
      </c>
      <c r="V17" s="19">
        <v>0</v>
      </c>
      <c r="W17" s="19">
        <f>SUM(T17:V17)</f>
        <v>18519.343751713903</v>
      </c>
      <c r="Y17" s="51">
        <v>1217.0600308957421</v>
      </c>
      <c r="Z17" s="51">
        <v>0</v>
      </c>
      <c r="AA17" s="51">
        <v>0</v>
      </c>
      <c r="AB17" s="51">
        <f>SUM(Y17:AA17)</f>
        <v>1217.0600308957421</v>
      </c>
      <c r="AD17" s="22">
        <f t="shared" ref="AD17:AG21" si="14">IF(T17&lt;&gt;0,Y17/T17,"--")</f>
        <v>6.571831308996072E-2</v>
      </c>
      <c r="AE17" s="22" t="str">
        <f t="shared" si="14"/>
        <v>--</v>
      </c>
      <c r="AF17" s="22" t="str">
        <f t="shared" si="14"/>
        <v>--</v>
      </c>
      <c r="AG17" s="23">
        <f t="shared" si="14"/>
        <v>6.571831308996072E-2</v>
      </c>
      <c r="AI17">
        <v>17</v>
      </c>
      <c r="AM17">
        <f>$AM$8</f>
        <v>7</v>
      </c>
      <c r="AN17">
        <f>$AN$8</f>
        <v>29</v>
      </c>
      <c r="AO17">
        <f>$AO$8</f>
        <v>51</v>
      </c>
      <c r="AR17" s="18" t="s">
        <v>25</v>
      </c>
      <c r="AS17" s="19">
        <v>477.49479923631441</v>
      </c>
      <c r="AT17" s="19">
        <v>0</v>
      </c>
      <c r="AU17" s="19">
        <v>0</v>
      </c>
      <c r="AV17" s="19">
        <f>SUM(AS17:AU17)</f>
        <v>477.49479923631441</v>
      </c>
      <c r="AX17" s="51">
        <v>31.380152715040055</v>
      </c>
      <c r="AY17" s="51">
        <v>0</v>
      </c>
      <c r="AZ17" s="51">
        <v>0</v>
      </c>
      <c r="BA17" s="51">
        <f>SUM(AX17:AZ17)</f>
        <v>31.380152715040055</v>
      </c>
      <c r="BC17" s="22">
        <f t="shared" ref="BC17:BF21" si="15">IF(AS17&lt;&gt;0,AX17/AS17,"--")</f>
        <v>6.5718313089960734E-2</v>
      </c>
      <c r="BD17" s="22" t="str">
        <f t="shared" si="15"/>
        <v>--</v>
      </c>
      <c r="BE17" s="22" t="str">
        <f t="shared" si="15"/>
        <v>--</v>
      </c>
      <c r="BF17" s="23">
        <f t="shared" si="15"/>
        <v>6.5718313089960734E-2</v>
      </c>
      <c r="BH17">
        <v>17</v>
      </c>
      <c r="BL17">
        <f>$BL$8</f>
        <v>10</v>
      </c>
      <c r="BM17">
        <f>$BM$8</f>
        <v>32</v>
      </c>
      <c r="BN17">
        <f>$BN$8</f>
        <v>54</v>
      </c>
    </row>
    <row r="18" spans="1:66" ht="12.75" customHeight="1" x14ac:dyDescent="0.25">
      <c r="A18" s="18" t="s">
        <v>26</v>
      </c>
      <c r="B18" s="19">
        <f t="shared" si="11"/>
        <v>7218.7986493610861</v>
      </c>
      <c r="C18" s="19">
        <f t="shared" si="11"/>
        <v>0</v>
      </c>
      <c r="D18" s="19">
        <f t="shared" si="11"/>
        <v>0</v>
      </c>
      <c r="E18" s="19">
        <f>SUM(B18:D18)</f>
        <v>7218.7986493610861</v>
      </c>
      <c r="G18" s="51">
        <f t="shared" si="12"/>
        <v>0</v>
      </c>
      <c r="H18" s="51">
        <f t="shared" si="12"/>
        <v>0</v>
      </c>
      <c r="I18" s="51">
        <f t="shared" si="12"/>
        <v>0</v>
      </c>
      <c r="J18" s="51">
        <f>SUM(G18:I18)</f>
        <v>0</v>
      </c>
      <c r="L18" s="22">
        <f t="shared" si="13"/>
        <v>0</v>
      </c>
      <c r="M18" s="22" t="str">
        <f t="shared" si="13"/>
        <v>--</v>
      </c>
      <c r="N18" s="22" t="str">
        <f t="shared" si="13"/>
        <v>--</v>
      </c>
      <c r="O18" s="23">
        <f t="shared" si="13"/>
        <v>0</v>
      </c>
      <c r="S18" s="18" t="s">
        <v>26</v>
      </c>
      <c r="T18" s="19">
        <v>7037.3506256512865</v>
      </c>
      <c r="U18" s="19">
        <v>0</v>
      </c>
      <c r="V18" s="19">
        <v>0</v>
      </c>
      <c r="W18" s="19">
        <f>SUM(T18:V18)</f>
        <v>7037.3506256512865</v>
      </c>
      <c r="Y18" s="51">
        <v>0</v>
      </c>
      <c r="Z18" s="51">
        <v>0</v>
      </c>
      <c r="AA18" s="51">
        <v>0</v>
      </c>
      <c r="AB18" s="51">
        <f>SUM(Y18:AA18)</f>
        <v>0</v>
      </c>
      <c r="AD18" s="22">
        <f t="shared" si="14"/>
        <v>0</v>
      </c>
      <c r="AE18" s="22" t="str">
        <f t="shared" si="14"/>
        <v>--</v>
      </c>
      <c r="AF18" s="22" t="str">
        <f t="shared" si="14"/>
        <v>--</v>
      </c>
      <c r="AG18" s="23">
        <f t="shared" si="14"/>
        <v>0</v>
      </c>
      <c r="AI18">
        <v>18</v>
      </c>
      <c r="AM18">
        <f>$AM$8</f>
        <v>7</v>
      </c>
      <c r="AN18">
        <f>$AN$8</f>
        <v>29</v>
      </c>
      <c r="AO18">
        <f>$AO$8</f>
        <v>51</v>
      </c>
      <c r="AR18" s="18" t="s">
        <v>26</v>
      </c>
      <c r="AS18" s="19">
        <v>181.44802370979946</v>
      </c>
      <c r="AT18" s="19">
        <v>0</v>
      </c>
      <c r="AU18" s="19">
        <v>0</v>
      </c>
      <c r="AV18" s="19">
        <f>SUM(AS18:AU18)</f>
        <v>181.44802370979946</v>
      </c>
      <c r="AX18" s="51">
        <v>0</v>
      </c>
      <c r="AY18" s="51">
        <v>0</v>
      </c>
      <c r="AZ18" s="51">
        <v>0</v>
      </c>
      <c r="BA18" s="51">
        <f>SUM(AX18:AZ18)</f>
        <v>0</v>
      </c>
      <c r="BC18" s="22">
        <f t="shared" si="15"/>
        <v>0</v>
      </c>
      <c r="BD18" s="22" t="str">
        <f t="shared" si="15"/>
        <v>--</v>
      </c>
      <c r="BE18" s="22" t="str">
        <f t="shared" si="15"/>
        <v>--</v>
      </c>
      <c r="BF18" s="23">
        <f t="shared" si="15"/>
        <v>0</v>
      </c>
      <c r="BH18">
        <v>18</v>
      </c>
      <c r="BL18">
        <f>$BL$8</f>
        <v>10</v>
      </c>
      <c r="BM18">
        <f>$BM$8</f>
        <v>32</v>
      </c>
      <c r="BN18">
        <f>$BN$8</f>
        <v>54</v>
      </c>
    </row>
    <row r="19" spans="1:66" ht="12.75" customHeight="1" x14ac:dyDescent="0.25">
      <c r="A19" s="27" t="s">
        <v>27</v>
      </c>
      <c r="B19" s="19">
        <f t="shared" si="11"/>
        <v>10828.197974041621</v>
      </c>
      <c r="C19" s="19">
        <f t="shared" si="11"/>
        <v>0</v>
      </c>
      <c r="D19" s="19">
        <f t="shared" si="11"/>
        <v>0</v>
      </c>
      <c r="E19" s="19">
        <f>SUM(B19:D19)</f>
        <v>10828.197974041621</v>
      </c>
      <c r="G19" s="51">
        <f t="shared" si="12"/>
        <v>1143.4085513728512</v>
      </c>
      <c r="H19" s="51">
        <f t="shared" si="12"/>
        <v>0</v>
      </c>
      <c r="I19" s="51">
        <f t="shared" si="12"/>
        <v>0</v>
      </c>
      <c r="J19" s="51">
        <f>SUM(G19:I19)</f>
        <v>1143.4085513728512</v>
      </c>
      <c r="L19" s="22">
        <f t="shared" si="13"/>
        <v>0.1055954604924973</v>
      </c>
      <c r="M19" s="22" t="str">
        <f t="shared" si="13"/>
        <v>--</v>
      </c>
      <c r="N19" s="22" t="str">
        <f t="shared" si="13"/>
        <v>--</v>
      </c>
      <c r="O19" s="23">
        <f t="shared" si="13"/>
        <v>0.1055954604924973</v>
      </c>
      <c r="S19" s="27" t="s">
        <v>27</v>
      </c>
      <c r="T19" s="19">
        <v>10556.025938476922</v>
      </c>
      <c r="U19" s="19">
        <v>0</v>
      </c>
      <c r="V19" s="19">
        <v>0</v>
      </c>
      <c r="W19" s="19">
        <f>SUM(T19:V19)</f>
        <v>10556.025938476922</v>
      </c>
      <c r="Y19" s="51">
        <v>1114.6684199442163</v>
      </c>
      <c r="Z19" s="51">
        <v>0</v>
      </c>
      <c r="AA19" s="51">
        <v>0</v>
      </c>
      <c r="AB19" s="51">
        <f>SUM(Y19:AA19)</f>
        <v>1114.6684199442163</v>
      </c>
      <c r="AD19" s="22">
        <f t="shared" si="14"/>
        <v>0.10559546049249728</v>
      </c>
      <c r="AE19" s="22" t="str">
        <f t="shared" si="14"/>
        <v>--</v>
      </c>
      <c r="AF19" s="22" t="str">
        <f t="shared" si="14"/>
        <v>--</v>
      </c>
      <c r="AG19" s="23">
        <f t="shared" si="14"/>
        <v>0.10559546049249728</v>
      </c>
      <c r="AI19">
        <v>19</v>
      </c>
      <c r="AM19">
        <f>$AM$8</f>
        <v>7</v>
      </c>
      <c r="AN19">
        <f>$AN$8</f>
        <v>29</v>
      </c>
      <c r="AO19">
        <f>$AO$8</f>
        <v>51</v>
      </c>
      <c r="AR19" s="27" t="s">
        <v>27</v>
      </c>
      <c r="AS19" s="19">
        <v>272.17203556469923</v>
      </c>
      <c r="AT19" s="19">
        <v>0</v>
      </c>
      <c r="AU19" s="19">
        <v>0</v>
      </c>
      <c r="AV19" s="19">
        <f>SUM(AS19:AU19)</f>
        <v>272.17203556469923</v>
      </c>
      <c r="AX19" s="51">
        <v>28.740131428634758</v>
      </c>
      <c r="AY19" s="51">
        <v>0</v>
      </c>
      <c r="AZ19" s="51">
        <v>0</v>
      </c>
      <c r="BA19" s="51">
        <f>SUM(AX19:AZ19)</f>
        <v>28.740131428634758</v>
      </c>
      <c r="BC19" s="22">
        <f t="shared" si="15"/>
        <v>0.10559546049249727</v>
      </c>
      <c r="BD19" s="22" t="str">
        <f t="shared" si="15"/>
        <v>--</v>
      </c>
      <c r="BE19" s="22" t="str">
        <f t="shared" si="15"/>
        <v>--</v>
      </c>
      <c r="BF19" s="23">
        <f t="shared" si="15"/>
        <v>0.10559546049249727</v>
      </c>
      <c r="BH19">
        <v>19</v>
      </c>
      <c r="BL19">
        <f>$BL$8</f>
        <v>10</v>
      </c>
      <c r="BM19">
        <f>$BM$8</f>
        <v>32</v>
      </c>
      <c r="BN19">
        <f>$BN$8</f>
        <v>54</v>
      </c>
    </row>
    <row r="20" spans="1:66" ht="12.75" customHeight="1" x14ac:dyDescent="0.25">
      <c r="A20" s="27" t="s">
        <v>34</v>
      </c>
      <c r="B20" s="19">
        <f t="shared" si="11"/>
        <v>949.84192754751098</v>
      </c>
      <c r="C20" s="19">
        <f t="shared" si="11"/>
        <v>0</v>
      </c>
      <c r="D20" s="19">
        <f t="shared" si="11"/>
        <v>0</v>
      </c>
      <c r="E20" s="19">
        <f>SUM(B20:D20)</f>
        <v>949.84192754751098</v>
      </c>
      <c r="G20" s="51">
        <f t="shared" si="12"/>
        <v>18.10087451954357</v>
      </c>
      <c r="H20" s="51">
        <f t="shared" si="12"/>
        <v>0</v>
      </c>
      <c r="I20" s="51">
        <f t="shared" si="12"/>
        <v>0</v>
      </c>
      <c r="J20" s="51">
        <f>SUM(G20:I20)</f>
        <v>18.10087451954357</v>
      </c>
      <c r="L20" s="22">
        <f t="shared" si="13"/>
        <v>1.9056723013143855E-2</v>
      </c>
      <c r="M20" s="22" t="str">
        <f t="shared" si="13"/>
        <v>--</v>
      </c>
      <c r="N20" s="22" t="str">
        <f t="shared" si="13"/>
        <v>--</v>
      </c>
      <c r="O20" s="23">
        <f t="shared" si="13"/>
        <v>1.9056723013143855E-2</v>
      </c>
      <c r="S20" s="27" t="s">
        <v>34</v>
      </c>
      <c r="T20" s="19">
        <v>925.96718758569523</v>
      </c>
      <c r="U20" s="19">
        <v>0</v>
      </c>
      <c r="V20" s="19">
        <v>0</v>
      </c>
      <c r="W20" s="19">
        <f>SUM(T20:V20)</f>
        <v>925.96718758569523</v>
      </c>
      <c r="Y20" s="51">
        <v>17.645900213080409</v>
      </c>
      <c r="Z20" s="51">
        <v>0</v>
      </c>
      <c r="AA20" s="51">
        <v>0</v>
      </c>
      <c r="AB20" s="51">
        <f>SUM(Y20:AA20)</f>
        <v>17.645900213080409</v>
      </c>
      <c r="AD20" s="22">
        <f t="shared" si="14"/>
        <v>1.9056723013143852E-2</v>
      </c>
      <c r="AE20" s="22" t="str">
        <f t="shared" si="14"/>
        <v>--</v>
      </c>
      <c r="AF20" s="22" t="str">
        <f t="shared" si="14"/>
        <v>--</v>
      </c>
      <c r="AG20" s="23">
        <f t="shared" si="14"/>
        <v>1.9056723013143852E-2</v>
      </c>
      <c r="AI20">
        <v>22</v>
      </c>
      <c r="AM20">
        <f>$AM$8</f>
        <v>7</v>
      </c>
      <c r="AN20">
        <f>$AN$8</f>
        <v>29</v>
      </c>
      <c r="AO20">
        <f>$AO$8</f>
        <v>51</v>
      </c>
      <c r="AR20" s="27" t="s">
        <v>34</v>
      </c>
      <c r="AS20" s="19">
        <v>23.87473996181572</v>
      </c>
      <c r="AT20" s="19">
        <v>0</v>
      </c>
      <c r="AU20" s="19">
        <v>0</v>
      </c>
      <c r="AV20" s="19">
        <f>SUM(AS20:AU20)</f>
        <v>23.87473996181572</v>
      </c>
      <c r="AX20" s="51">
        <v>0.4549743064631589</v>
      </c>
      <c r="AY20" s="51">
        <v>0</v>
      </c>
      <c r="AZ20" s="51">
        <v>0</v>
      </c>
      <c r="BA20" s="51">
        <f>SUM(AX20:AZ20)</f>
        <v>0.4549743064631589</v>
      </c>
      <c r="BC20" s="22">
        <f t="shared" si="15"/>
        <v>1.9056723013143855E-2</v>
      </c>
      <c r="BD20" s="22" t="str">
        <f t="shared" si="15"/>
        <v>--</v>
      </c>
      <c r="BE20" s="22" t="str">
        <f t="shared" si="15"/>
        <v>--</v>
      </c>
      <c r="BF20" s="23">
        <f t="shared" si="15"/>
        <v>1.9056723013143855E-2</v>
      </c>
      <c r="BH20">
        <v>22</v>
      </c>
      <c r="BL20">
        <f>$BL$8</f>
        <v>10</v>
      </c>
      <c r="BM20">
        <f>$BM$8</f>
        <v>32</v>
      </c>
      <c r="BN20">
        <f>$BN$8</f>
        <v>54</v>
      </c>
    </row>
    <row r="21" spans="1:66" ht="12.75" customHeight="1" x14ac:dyDescent="0.25">
      <c r="A21" s="18" t="s">
        <v>17</v>
      </c>
      <c r="B21" s="19">
        <f>B17</f>
        <v>18996.838550950219</v>
      </c>
      <c r="C21" s="19">
        <f>C17</f>
        <v>0</v>
      </c>
      <c r="D21" s="19">
        <f>D17</f>
        <v>0</v>
      </c>
      <c r="E21" s="19">
        <f>E17</f>
        <v>18996.838550950219</v>
      </c>
      <c r="G21" s="51">
        <f>SUM(G17:G20)</f>
        <v>2409.9496095031768</v>
      </c>
      <c r="H21" s="51">
        <f>SUM(H17:H20)</f>
        <v>0</v>
      </c>
      <c r="I21" s="51">
        <f>SUM(I17:I20)</f>
        <v>0</v>
      </c>
      <c r="J21" s="51">
        <f>SUM(J17:J20)</f>
        <v>2409.9496095031768</v>
      </c>
      <c r="L21" s="22">
        <f t="shared" si="13"/>
        <v>0.12686056172134133</v>
      </c>
      <c r="M21" s="22" t="str">
        <f t="shared" si="13"/>
        <v>--</v>
      </c>
      <c r="N21" s="22" t="str">
        <f t="shared" si="13"/>
        <v>--</v>
      </c>
      <c r="O21" s="23">
        <f t="shared" si="13"/>
        <v>0.12686056172134133</v>
      </c>
      <c r="S21" s="18" t="s">
        <v>17</v>
      </c>
      <c r="T21" s="19">
        <f>T17</f>
        <v>18519.343751713903</v>
      </c>
      <c r="U21" s="19">
        <f>U17</f>
        <v>0</v>
      </c>
      <c r="V21" s="19">
        <f>V17</f>
        <v>0</v>
      </c>
      <c r="W21" s="19">
        <f>W17</f>
        <v>18519.343751713903</v>
      </c>
      <c r="Y21" s="51">
        <f>SUM(Y17:Y20)</f>
        <v>2349.3743510530389</v>
      </c>
      <c r="Z21" s="51">
        <f>SUM(Z17:Z20)</f>
        <v>0</v>
      </c>
      <c r="AA21" s="51">
        <f>SUM(AA17:AA20)</f>
        <v>0</v>
      </c>
      <c r="AB21" s="51">
        <f>SUM(AB17:AB20)</f>
        <v>2349.3743510530389</v>
      </c>
      <c r="AD21" s="22">
        <f t="shared" si="14"/>
        <v>0.12686056172134136</v>
      </c>
      <c r="AE21" s="22" t="str">
        <f t="shared" si="14"/>
        <v>--</v>
      </c>
      <c r="AF21" s="22" t="str">
        <f t="shared" si="14"/>
        <v>--</v>
      </c>
      <c r="AG21" s="23">
        <f t="shared" si="14"/>
        <v>0.12686056172134136</v>
      </c>
      <c r="AR21" s="18" t="s">
        <v>17</v>
      </c>
      <c r="AS21" s="19">
        <f>AS17</f>
        <v>477.49479923631441</v>
      </c>
      <c r="AT21" s="19">
        <f>AT17</f>
        <v>0</v>
      </c>
      <c r="AU21" s="19">
        <f>AU17</f>
        <v>0</v>
      </c>
      <c r="AV21" s="19">
        <f>AV17</f>
        <v>477.49479923631441</v>
      </c>
      <c r="AX21" s="51">
        <f>SUM(AX17:AX20)</f>
        <v>60.575258450137966</v>
      </c>
      <c r="AY21" s="51">
        <f>SUM(AY17:AY20)</f>
        <v>0</v>
      </c>
      <c r="AZ21" s="51">
        <f>SUM(AZ17:AZ20)</f>
        <v>0</v>
      </c>
      <c r="BA21" s="51">
        <f>SUM(BA17:BA20)</f>
        <v>60.575258450137966</v>
      </c>
      <c r="BC21" s="22">
        <f t="shared" si="15"/>
        <v>0.12686056172134136</v>
      </c>
      <c r="BD21" s="22" t="str">
        <f t="shared" si="15"/>
        <v>--</v>
      </c>
      <c r="BE21" s="22" t="str">
        <f t="shared" si="15"/>
        <v>--</v>
      </c>
      <c r="BF21" s="23">
        <f t="shared" si="15"/>
        <v>0.12686056172134136</v>
      </c>
    </row>
    <row r="22" spans="1:66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  <c r="S22" s="18"/>
      <c r="T22" s="19"/>
      <c r="U22" s="19"/>
      <c r="V22" s="19"/>
      <c r="W22" s="19"/>
      <c r="Y22" s="51"/>
      <c r="Z22" s="51"/>
      <c r="AA22" s="51"/>
      <c r="AB22" s="51"/>
      <c r="AG22" s="17"/>
      <c r="AR22" s="18"/>
      <c r="AS22" s="19"/>
      <c r="AT22" s="19"/>
      <c r="AU22" s="19"/>
      <c r="AV22" s="19"/>
      <c r="AX22" s="51"/>
      <c r="AY22" s="51"/>
      <c r="AZ22" s="51"/>
      <c r="BA22" s="51"/>
      <c r="BF22" s="17"/>
    </row>
    <row r="23" spans="1:66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  <c r="S23" s="16" t="s">
        <v>118</v>
      </c>
      <c r="T23" s="19"/>
      <c r="U23" s="19"/>
      <c r="V23" s="19"/>
      <c r="W23" s="19"/>
      <c r="Y23" s="51"/>
      <c r="Z23" s="51"/>
      <c r="AA23" s="51"/>
      <c r="AB23" s="51"/>
      <c r="AG23" s="17"/>
      <c r="AR23" s="16" t="s">
        <v>118</v>
      </c>
      <c r="AS23" s="19"/>
      <c r="AT23" s="19"/>
      <c r="AU23" s="19"/>
      <c r="AV23" s="19"/>
      <c r="AX23" s="51"/>
      <c r="AY23" s="51"/>
      <c r="AZ23" s="51"/>
      <c r="BA23" s="51"/>
      <c r="BF23" s="17"/>
    </row>
    <row r="24" spans="1:66" ht="12.75" customHeight="1" x14ac:dyDescent="0.25">
      <c r="A24" s="18" t="s">
        <v>13</v>
      </c>
      <c r="B24" s="19">
        <f t="shared" ref="B24:D29" si="16">SUM(T24,AS24)</f>
        <v>1022.3738086809772</v>
      </c>
      <c r="C24" s="19">
        <f t="shared" si="16"/>
        <v>0</v>
      </c>
      <c r="D24" s="19">
        <f t="shared" si="16"/>
        <v>0</v>
      </c>
      <c r="E24" s="19">
        <f t="shared" ref="E24:E29" si="17">SUM(B24:D24)</f>
        <v>1022.3738086809772</v>
      </c>
      <c r="G24" s="51">
        <f t="shared" ref="G24:I29" si="18">SUM(Y24,AX24)</f>
        <v>49.855013752482023</v>
      </c>
      <c r="H24" s="51">
        <f t="shared" si="18"/>
        <v>0</v>
      </c>
      <c r="I24" s="51">
        <f t="shared" si="18"/>
        <v>0</v>
      </c>
      <c r="J24" s="51">
        <f t="shared" ref="J24:J29" si="19">SUM(G24:I24)</f>
        <v>49.855013752482023</v>
      </c>
      <c r="L24" s="22">
        <f t="shared" ref="L24:O30" si="20">IF(B24&lt;&gt;0,G24/B24,"--")</f>
        <v>4.8763977841727799E-2</v>
      </c>
      <c r="M24" s="22" t="str">
        <f t="shared" si="20"/>
        <v>--</v>
      </c>
      <c r="N24" s="22" t="str">
        <f t="shared" si="20"/>
        <v>--</v>
      </c>
      <c r="O24" s="23">
        <f t="shared" si="20"/>
        <v>4.8763977841727799E-2</v>
      </c>
      <c r="S24" s="18" t="s">
        <v>13</v>
      </c>
      <c r="T24" s="19">
        <v>1022.3738086809772</v>
      </c>
      <c r="U24" s="19">
        <v>0</v>
      </c>
      <c r="V24" s="19">
        <v>0</v>
      </c>
      <c r="W24" s="19">
        <f t="shared" ref="W24:W29" si="21">SUM(T24:V24)</f>
        <v>1022.3738086809772</v>
      </c>
      <c r="Y24" s="51">
        <v>49.855013752482023</v>
      </c>
      <c r="Z24" s="51">
        <v>0</v>
      </c>
      <c r="AA24" s="51">
        <v>0</v>
      </c>
      <c r="AB24" s="51">
        <f t="shared" ref="AB24:AB29" si="22">SUM(Y24:AA24)</f>
        <v>49.855013752482023</v>
      </c>
      <c r="AD24" s="22">
        <f t="shared" ref="AD24:AG30" si="23">IF(T24&lt;&gt;0,Y24/T24,"--")</f>
        <v>4.8763977841727799E-2</v>
      </c>
      <c r="AE24" s="22" t="str">
        <f t="shared" si="23"/>
        <v>--</v>
      </c>
      <c r="AF24" s="22" t="str">
        <f t="shared" si="23"/>
        <v>--</v>
      </c>
      <c r="AG24" s="23">
        <f t="shared" si="23"/>
        <v>4.8763977841727799E-2</v>
      </c>
      <c r="AI24">
        <v>50</v>
      </c>
      <c r="AM24">
        <f t="shared" ref="AM24:AM29" si="24">$AM$8</f>
        <v>7</v>
      </c>
      <c r="AN24">
        <f t="shared" ref="AN24:AN29" si="25">$AN$8</f>
        <v>29</v>
      </c>
      <c r="AO24">
        <f t="shared" ref="AO24:AO29" si="26">$AO$8</f>
        <v>51</v>
      </c>
      <c r="AR24" s="18" t="s">
        <v>13</v>
      </c>
      <c r="AS24" s="19">
        <v>0</v>
      </c>
      <c r="AT24" s="19">
        <v>0</v>
      </c>
      <c r="AU24" s="19">
        <v>0</v>
      </c>
      <c r="AV24" s="19">
        <f t="shared" ref="AV24:AV29" si="27">SUM(AS24:AU24)</f>
        <v>0</v>
      </c>
      <c r="AX24" s="51">
        <v>0</v>
      </c>
      <c r="AY24" s="51">
        <v>0</v>
      </c>
      <c r="AZ24" s="51">
        <v>0</v>
      </c>
      <c r="BA24" s="51">
        <f t="shared" ref="BA24:BA29" si="28">SUM(AX24:AZ24)</f>
        <v>0</v>
      </c>
      <c r="BC24" s="22" t="str">
        <f t="shared" ref="BC24:BF30" si="29">IF(AS24&lt;&gt;0,AX24/AS24,"--")</f>
        <v>--</v>
      </c>
      <c r="BD24" s="22" t="str">
        <f t="shared" si="29"/>
        <v>--</v>
      </c>
      <c r="BE24" s="22" t="str">
        <f t="shared" si="29"/>
        <v>--</v>
      </c>
      <c r="BF24" s="23" t="str">
        <f t="shared" si="29"/>
        <v>--</v>
      </c>
      <c r="BH24">
        <v>50</v>
      </c>
      <c r="BL24">
        <f t="shared" ref="BL24:BL29" si="30">$BL$8</f>
        <v>10</v>
      </c>
      <c r="BM24">
        <f t="shared" ref="BM24:BM29" si="31">$BM$8</f>
        <v>32</v>
      </c>
      <c r="BN24">
        <f t="shared" ref="BN24:BN29" si="32">$BN$8</f>
        <v>54</v>
      </c>
    </row>
    <row r="25" spans="1:66" ht="12.75" customHeight="1" x14ac:dyDescent="0.25">
      <c r="A25" s="27" t="s">
        <v>24</v>
      </c>
      <c r="B25" s="19">
        <f t="shared" si="16"/>
        <v>1022.3738086809772</v>
      </c>
      <c r="C25" s="19">
        <f t="shared" si="16"/>
        <v>0</v>
      </c>
      <c r="D25" s="19">
        <f t="shared" si="16"/>
        <v>0</v>
      </c>
      <c r="E25" s="19">
        <f t="shared" si="17"/>
        <v>1022.3738086809772</v>
      </c>
      <c r="G25" s="51">
        <f t="shared" si="18"/>
        <v>7.8389734381534177</v>
      </c>
      <c r="H25" s="51">
        <f t="shared" si="18"/>
        <v>0</v>
      </c>
      <c r="I25" s="51">
        <f t="shared" si="18"/>
        <v>0</v>
      </c>
      <c r="J25" s="51">
        <f t="shared" si="19"/>
        <v>7.8389734381534177</v>
      </c>
      <c r="L25" s="22">
        <f t="shared" si="20"/>
        <v>7.6674239613658771E-3</v>
      </c>
      <c r="M25" s="22" t="str">
        <f t="shared" si="20"/>
        <v>--</v>
      </c>
      <c r="N25" s="22" t="str">
        <f t="shared" si="20"/>
        <v>--</v>
      </c>
      <c r="O25" s="23">
        <f t="shared" si="20"/>
        <v>7.6674239613658771E-3</v>
      </c>
      <c r="S25" s="27" t="s">
        <v>24</v>
      </c>
      <c r="T25" s="19">
        <v>1022.3738086809772</v>
      </c>
      <c r="U25" s="19">
        <v>0</v>
      </c>
      <c r="V25" s="19">
        <v>0</v>
      </c>
      <c r="W25" s="19">
        <f t="shared" si="21"/>
        <v>1022.3738086809772</v>
      </c>
      <c r="Y25" s="51">
        <v>7.8389734381534177</v>
      </c>
      <c r="Z25" s="51">
        <v>0</v>
      </c>
      <c r="AA25" s="51">
        <v>0</v>
      </c>
      <c r="AB25" s="51">
        <f t="shared" si="22"/>
        <v>7.8389734381534177</v>
      </c>
      <c r="AD25" s="22">
        <f t="shared" si="23"/>
        <v>7.6674239613658771E-3</v>
      </c>
      <c r="AE25" s="22" t="str">
        <f t="shared" si="23"/>
        <v>--</v>
      </c>
      <c r="AF25" s="22" t="str">
        <f t="shared" si="23"/>
        <v>--</v>
      </c>
      <c r="AG25" s="23">
        <f t="shared" si="23"/>
        <v>7.6674239613658771E-3</v>
      </c>
      <c r="AI25">
        <v>51</v>
      </c>
      <c r="AM25">
        <f t="shared" si="24"/>
        <v>7</v>
      </c>
      <c r="AN25">
        <f t="shared" si="25"/>
        <v>29</v>
      </c>
      <c r="AO25">
        <f t="shared" si="26"/>
        <v>51</v>
      </c>
      <c r="AR25" s="27" t="s">
        <v>24</v>
      </c>
      <c r="AS25" s="19">
        <v>0</v>
      </c>
      <c r="AT25" s="19">
        <v>0</v>
      </c>
      <c r="AU25" s="19">
        <v>0</v>
      </c>
      <c r="AV25" s="19">
        <f t="shared" si="27"/>
        <v>0</v>
      </c>
      <c r="AX25" s="51">
        <v>0</v>
      </c>
      <c r="AY25" s="51">
        <v>0</v>
      </c>
      <c r="AZ25" s="51">
        <v>0</v>
      </c>
      <c r="BA25" s="51">
        <f t="shared" si="28"/>
        <v>0</v>
      </c>
      <c r="BC25" s="22" t="str">
        <f t="shared" si="29"/>
        <v>--</v>
      </c>
      <c r="BD25" s="22" t="str">
        <f t="shared" si="29"/>
        <v>--</v>
      </c>
      <c r="BE25" s="22" t="str">
        <f t="shared" si="29"/>
        <v>--</v>
      </c>
      <c r="BF25" s="23" t="str">
        <f t="shared" si="29"/>
        <v>--</v>
      </c>
      <c r="BH25">
        <v>51</v>
      </c>
      <c r="BL25">
        <f t="shared" si="30"/>
        <v>10</v>
      </c>
      <c r="BM25">
        <f t="shared" si="31"/>
        <v>32</v>
      </c>
      <c r="BN25">
        <f t="shared" si="32"/>
        <v>54</v>
      </c>
    </row>
    <row r="26" spans="1:66" ht="12.75" customHeight="1" x14ac:dyDescent="0.25">
      <c r="A26" s="18" t="s">
        <v>25</v>
      </c>
      <c r="B26" s="19">
        <f t="shared" si="16"/>
        <v>1164.3456167990716</v>
      </c>
      <c r="C26" s="19">
        <f t="shared" si="16"/>
        <v>0</v>
      </c>
      <c r="D26" s="19">
        <f t="shared" si="16"/>
        <v>0</v>
      </c>
      <c r="E26" s="19">
        <f t="shared" si="17"/>
        <v>1164.3456167990716</v>
      </c>
      <c r="G26" s="51">
        <f t="shared" si="18"/>
        <v>43.697684803534628</v>
      </c>
      <c r="H26" s="51">
        <f t="shared" si="18"/>
        <v>0</v>
      </c>
      <c r="I26" s="51">
        <f t="shared" si="18"/>
        <v>0</v>
      </c>
      <c r="J26" s="51">
        <f t="shared" si="19"/>
        <v>43.697684803534628</v>
      </c>
      <c r="L26" s="22">
        <f t="shared" si="20"/>
        <v>3.7529822909167558E-2</v>
      </c>
      <c r="M26" s="22" t="str">
        <f t="shared" si="20"/>
        <v>--</v>
      </c>
      <c r="N26" s="22" t="str">
        <f t="shared" si="20"/>
        <v>--</v>
      </c>
      <c r="O26" s="23">
        <f t="shared" si="20"/>
        <v>3.7529822909167558E-2</v>
      </c>
      <c r="S26" s="18" t="s">
        <v>25</v>
      </c>
      <c r="T26" s="19">
        <v>1164.3456167990716</v>
      </c>
      <c r="U26" s="19">
        <v>0</v>
      </c>
      <c r="V26" s="19">
        <v>0</v>
      </c>
      <c r="W26" s="19">
        <f t="shared" si="21"/>
        <v>1164.3456167990716</v>
      </c>
      <c r="Y26" s="51">
        <v>43.697684803534628</v>
      </c>
      <c r="Z26" s="51">
        <v>0</v>
      </c>
      <c r="AA26" s="51">
        <v>0</v>
      </c>
      <c r="AB26" s="51">
        <f t="shared" si="22"/>
        <v>43.697684803534628</v>
      </c>
      <c r="AD26" s="22">
        <f t="shared" si="23"/>
        <v>3.7529822909167558E-2</v>
      </c>
      <c r="AE26" s="22" t="str">
        <f t="shared" si="23"/>
        <v>--</v>
      </c>
      <c r="AF26" s="22" t="str">
        <f t="shared" si="23"/>
        <v>--</v>
      </c>
      <c r="AG26" s="23">
        <f t="shared" si="23"/>
        <v>3.7529822909167558E-2</v>
      </c>
      <c r="AI26">
        <v>52</v>
      </c>
      <c r="AK26">
        <v>10</v>
      </c>
      <c r="AM26">
        <f t="shared" si="24"/>
        <v>7</v>
      </c>
      <c r="AN26">
        <f t="shared" si="25"/>
        <v>29</v>
      </c>
      <c r="AO26">
        <f t="shared" si="26"/>
        <v>51</v>
      </c>
      <c r="AR26" s="18" t="s">
        <v>25</v>
      </c>
      <c r="AS26" s="19">
        <v>0</v>
      </c>
      <c r="AT26" s="19">
        <v>0</v>
      </c>
      <c r="AU26" s="19">
        <v>0</v>
      </c>
      <c r="AV26" s="19">
        <f t="shared" si="27"/>
        <v>0</v>
      </c>
      <c r="AX26" s="51">
        <v>0</v>
      </c>
      <c r="AY26" s="51">
        <v>0</v>
      </c>
      <c r="AZ26" s="51">
        <v>0</v>
      </c>
      <c r="BA26" s="51">
        <f t="shared" si="28"/>
        <v>0</v>
      </c>
      <c r="BC26" s="22" t="str">
        <f t="shared" si="29"/>
        <v>--</v>
      </c>
      <c r="BD26" s="22" t="str">
        <f t="shared" si="29"/>
        <v>--</v>
      </c>
      <c r="BE26" s="22" t="str">
        <f t="shared" si="29"/>
        <v>--</v>
      </c>
      <c r="BF26" s="23" t="str">
        <f t="shared" si="29"/>
        <v>--</v>
      </c>
      <c r="BH26">
        <v>52</v>
      </c>
      <c r="BJ26">
        <v>10</v>
      </c>
      <c r="BL26">
        <f t="shared" si="30"/>
        <v>10</v>
      </c>
      <c r="BM26">
        <f t="shared" si="31"/>
        <v>32</v>
      </c>
      <c r="BN26">
        <f t="shared" si="32"/>
        <v>54</v>
      </c>
    </row>
    <row r="27" spans="1:66" ht="12.75" customHeight="1" x14ac:dyDescent="0.25">
      <c r="A27" s="18" t="s">
        <v>26</v>
      </c>
      <c r="B27" s="19">
        <f t="shared" si="16"/>
        <v>457.50095305728814</v>
      </c>
      <c r="C27" s="19">
        <f t="shared" si="16"/>
        <v>0</v>
      </c>
      <c r="D27" s="19">
        <f t="shared" si="16"/>
        <v>0</v>
      </c>
      <c r="E27" s="19">
        <f t="shared" si="17"/>
        <v>457.50095305728814</v>
      </c>
      <c r="G27" s="51">
        <f t="shared" si="18"/>
        <v>0</v>
      </c>
      <c r="H27" s="51">
        <f t="shared" si="18"/>
        <v>0</v>
      </c>
      <c r="I27" s="51">
        <f t="shared" si="18"/>
        <v>0</v>
      </c>
      <c r="J27" s="51">
        <f t="shared" si="19"/>
        <v>0</v>
      </c>
      <c r="L27" s="22">
        <f t="shared" si="20"/>
        <v>0</v>
      </c>
      <c r="M27" s="22" t="str">
        <f t="shared" si="20"/>
        <v>--</v>
      </c>
      <c r="N27" s="22" t="str">
        <f t="shared" si="20"/>
        <v>--</v>
      </c>
      <c r="O27" s="23">
        <f t="shared" si="20"/>
        <v>0</v>
      </c>
      <c r="S27" s="18" t="s">
        <v>26</v>
      </c>
      <c r="T27" s="19">
        <v>457.50095305728814</v>
      </c>
      <c r="U27" s="19">
        <v>0</v>
      </c>
      <c r="V27" s="19">
        <v>0</v>
      </c>
      <c r="W27" s="19">
        <f t="shared" si="21"/>
        <v>457.50095305728814</v>
      </c>
      <c r="Y27" s="51">
        <v>0</v>
      </c>
      <c r="Z27" s="51">
        <v>0</v>
      </c>
      <c r="AA27" s="51">
        <v>0</v>
      </c>
      <c r="AB27" s="51">
        <f t="shared" si="22"/>
        <v>0</v>
      </c>
      <c r="AD27" s="22">
        <f t="shared" si="23"/>
        <v>0</v>
      </c>
      <c r="AE27" s="22" t="str">
        <f t="shared" si="23"/>
        <v>--</v>
      </c>
      <c r="AF27" s="22" t="str">
        <f t="shared" si="23"/>
        <v>--</v>
      </c>
      <c r="AG27" s="23">
        <f t="shared" si="23"/>
        <v>0</v>
      </c>
      <c r="AI27">
        <v>53</v>
      </c>
      <c r="AK27">
        <v>10</v>
      </c>
      <c r="AM27">
        <f t="shared" si="24"/>
        <v>7</v>
      </c>
      <c r="AN27">
        <f t="shared" si="25"/>
        <v>29</v>
      </c>
      <c r="AO27">
        <f t="shared" si="26"/>
        <v>51</v>
      </c>
      <c r="AR27" s="18" t="s">
        <v>26</v>
      </c>
      <c r="AS27" s="19">
        <v>0</v>
      </c>
      <c r="AT27" s="19">
        <v>0</v>
      </c>
      <c r="AU27" s="19">
        <v>0</v>
      </c>
      <c r="AV27" s="19">
        <f t="shared" si="27"/>
        <v>0</v>
      </c>
      <c r="AX27" s="51">
        <v>0</v>
      </c>
      <c r="AY27" s="51">
        <v>0</v>
      </c>
      <c r="AZ27" s="51">
        <v>0</v>
      </c>
      <c r="BA27" s="51">
        <f t="shared" si="28"/>
        <v>0</v>
      </c>
      <c r="BC27" s="22" t="str">
        <f t="shared" si="29"/>
        <v>--</v>
      </c>
      <c r="BD27" s="22" t="str">
        <f t="shared" si="29"/>
        <v>--</v>
      </c>
      <c r="BE27" s="22" t="str">
        <f t="shared" si="29"/>
        <v>--</v>
      </c>
      <c r="BF27" s="23" t="str">
        <f t="shared" si="29"/>
        <v>--</v>
      </c>
      <c r="BH27">
        <v>53</v>
      </c>
      <c r="BJ27">
        <v>10</v>
      </c>
      <c r="BL27">
        <f t="shared" si="30"/>
        <v>10</v>
      </c>
      <c r="BM27">
        <f t="shared" si="31"/>
        <v>32</v>
      </c>
      <c r="BN27">
        <f t="shared" si="32"/>
        <v>54</v>
      </c>
    </row>
    <row r="28" spans="1:66" ht="12.75" customHeight="1" x14ac:dyDescent="0.25">
      <c r="A28" s="27" t="s">
        <v>92</v>
      </c>
      <c r="B28" s="19">
        <f t="shared" si="16"/>
        <v>689.37947948979729</v>
      </c>
      <c r="C28" s="19">
        <f t="shared" si="16"/>
        <v>0</v>
      </c>
      <c r="D28" s="19">
        <f t="shared" si="16"/>
        <v>0</v>
      </c>
      <c r="E28" s="19">
        <f t="shared" si="17"/>
        <v>689.37947948979729</v>
      </c>
      <c r="G28" s="51">
        <f t="shared" si="18"/>
        <v>36.397671795401621</v>
      </c>
      <c r="H28" s="51">
        <f t="shared" si="18"/>
        <v>0</v>
      </c>
      <c r="I28" s="51">
        <f t="shared" si="18"/>
        <v>0</v>
      </c>
      <c r="J28" s="51">
        <f t="shared" si="19"/>
        <v>36.397671795401621</v>
      </c>
      <c r="L28" s="22">
        <f t="shared" si="20"/>
        <v>5.2797730246248648E-2</v>
      </c>
      <c r="M28" s="22" t="str">
        <f t="shared" si="20"/>
        <v>--</v>
      </c>
      <c r="N28" s="22" t="str">
        <f t="shared" si="20"/>
        <v>--</v>
      </c>
      <c r="O28" s="23">
        <f t="shared" si="20"/>
        <v>5.2797730246248648E-2</v>
      </c>
      <c r="S28" s="27" t="s">
        <v>92</v>
      </c>
      <c r="T28" s="19">
        <v>689.37947948979729</v>
      </c>
      <c r="U28" s="19">
        <v>0</v>
      </c>
      <c r="V28" s="19">
        <v>0</v>
      </c>
      <c r="W28" s="19">
        <f t="shared" si="21"/>
        <v>689.37947948979729</v>
      </c>
      <c r="Y28" s="51">
        <v>36.397671795401621</v>
      </c>
      <c r="Z28" s="51">
        <v>0</v>
      </c>
      <c r="AA28" s="51">
        <v>0</v>
      </c>
      <c r="AB28" s="51">
        <f t="shared" si="22"/>
        <v>36.397671795401621</v>
      </c>
      <c r="AD28" s="22">
        <f t="shared" si="23"/>
        <v>5.2797730246248648E-2</v>
      </c>
      <c r="AE28" s="22" t="str">
        <f t="shared" si="23"/>
        <v>--</v>
      </c>
      <c r="AF28" s="22" t="str">
        <f t="shared" si="23"/>
        <v>--</v>
      </c>
      <c r="AG28" s="23">
        <f t="shared" si="23"/>
        <v>5.2797730246248648E-2</v>
      </c>
      <c r="AI28">
        <v>55</v>
      </c>
      <c r="AK28">
        <v>10</v>
      </c>
      <c r="AM28">
        <f t="shared" si="24"/>
        <v>7</v>
      </c>
      <c r="AN28">
        <f t="shared" si="25"/>
        <v>29</v>
      </c>
      <c r="AO28">
        <f t="shared" si="26"/>
        <v>51</v>
      </c>
      <c r="AR28" s="27" t="s">
        <v>92</v>
      </c>
      <c r="AS28" s="19">
        <v>0</v>
      </c>
      <c r="AT28" s="19">
        <v>0</v>
      </c>
      <c r="AU28" s="19">
        <v>0</v>
      </c>
      <c r="AV28" s="19">
        <f t="shared" si="27"/>
        <v>0</v>
      </c>
      <c r="AX28" s="51">
        <v>0</v>
      </c>
      <c r="AY28" s="51">
        <v>0</v>
      </c>
      <c r="AZ28" s="51">
        <v>0</v>
      </c>
      <c r="BA28" s="51">
        <f t="shared" si="28"/>
        <v>0</v>
      </c>
      <c r="BC28" s="22" t="str">
        <f t="shared" si="29"/>
        <v>--</v>
      </c>
      <c r="BD28" s="22" t="str">
        <f t="shared" si="29"/>
        <v>--</v>
      </c>
      <c r="BE28" s="22" t="str">
        <f t="shared" si="29"/>
        <v>--</v>
      </c>
      <c r="BF28" s="23" t="str">
        <f t="shared" si="29"/>
        <v>--</v>
      </c>
      <c r="BH28">
        <v>55</v>
      </c>
      <c r="BJ28">
        <v>10</v>
      </c>
      <c r="BL28">
        <f t="shared" si="30"/>
        <v>10</v>
      </c>
      <c r="BM28">
        <f t="shared" si="31"/>
        <v>32</v>
      </c>
      <c r="BN28">
        <f t="shared" si="32"/>
        <v>54</v>
      </c>
    </row>
    <row r="29" spans="1:66" ht="12.75" customHeight="1" x14ac:dyDescent="0.25">
      <c r="A29" s="27" t="s">
        <v>104</v>
      </c>
      <c r="B29" s="19">
        <f t="shared" si="16"/>
        <v>17.465184251986074</v>
      </c>
      <c r="C29" s="19">
        <f t="shared" si="16"/>
        <v>0</v>
      </c>
      <c r="D29" s="19">
        <f t="shared" si="16"/>
        <v>0</v>
      </c>
      <c r="E29" s="19">
        <f t="shared" si="17"/>
        <v>17.465184251986074</v>
      </c>
      <c r="G29" s="51">
        <f t="shared" si="18"/>
        <v>0.44127110000201047</v>
      </c>
      <c r="H29" s="51">
        <f t="shared" si="18"/>
        <v>0</v>
      </c>
      <c r="I29" s="51">
        <f t="shared" si="18"/>
        <v>0</v>
      </c>
      <c r="J29" s="51">
        <f t="shared" si="19"/>
        <v>0.44127110000201047</v>
      </c>
      <c r="L29" s="22">
        <f t="shared" si="20"/>
        <v>2.5265756927347092E-2</v>
      </c>
      <c r="M29" s="22" t="str">
        <f t="shared" si="20"/>
        <v>--</v>
      </c>
      <c r="N29" s="22" t="str">
        <f t="shared" si="20"/>
        <v>--</v>
      </c>
      <c r="O29" s="23">
        <f t="shared" si="20"/>
        <v>2.5265756927347092E-2</v>
      </c>
      <c r="S29" s="27" t="s">
        <v>104</v>
      </c>
      <c r="T29" s="19">
        <v>17.465184251986074</v>
      </c>
      <c r="U29" s="19">
        <v>0</v>
      </c>
      <c r="V29" s="19">
        <v>0</v>
      </c>
      <c r="W29" s="19">
        <f t="shared" si="21"/>
        <v>17.465184251986074</v>
      </c>
      <c r="Y29" s="51">
        <v>0.44127110000201047</v>
      </c>
      <c r="Z29" s="51">
        <v>0</v>
      </c>
      <c r="AA29" s="51">
        <v>0</v>
      </c>
      <c r="AB29" s="51">
        <f t="shared" si="22"/>
        <v>0.44127110000201047</v>
      </c>
      <c r="AD29" s="22">
        <f t="shared" si="23"/>
        <v>2.5265756927347092E-2</v>
      </c>
      <c r="AE29" s="22" t="str">
        <f t="shared" si="23"/>
        <v>--</v>
      </c>
      <c r="AF29" s="22" t="str">
        <f t="shared" si="23"/>
        <v>--</v>
      </c>
      <c r="AG29" s="23">
        <f t="shared" si="23"/>
        <v>2.5265756927347092E-2</v>
      </c>
      <c r="AI29">
        <v>57</v>
      </c>
      <c r="AK29">
        <v>10</v>
      </c>
      <c r="AM29">
        <f t="shared" si="24"/>
        <v>7</v>
      </c>
      <c r="AN29">
        <f t="shared" si="25"/>
        <v>29</v>
      </c>
      <c r="AO29">
        <f t="shared" si="26"/>
        <v>51</v>
      </c>
      <c r="AR29" s="27" t="s">
        <v>104</v>
      </c>
      <c r="AS29" s="19">
        <v>0</v>
      </c>
      <c r="AT29" s="19">
        <v>0</v>
      </c>
      <c r="AU29" s="19">
        <v>0</v>
      </c>
      <c r="AV29" s="19">
        <f t="shared" si="27"/>
        <v>0</v>
      </c>
      <c r="AX29" s="51">
        <v>0</v>
      </c>
      <c r="AY29" s="51">
        <v>0</v>
      </c>
      <c r="AZ29" s="51">
        <v>0</v>
      </c>
      <c r="BA29" s="51">
        <f t="shared" si="28"/>
        <v>0</v>
      </c>
      <c r="BC29" s="22" t="str">
        <f t="shared" si="29"/>
        <v>--</v>
      </c>
      <c r="BD29" s="22" t="str">
        <f t="shared" si="29"/>
        <v>--</v>
      </c>
      <c r="BE29" s="22" t="str">
        <f t="shared" si="29"/>
        <v>--</v>
      </c>
      <c r="BF29" s="23" t="str">
        <f t="shared" si="29"/>
        <v>--</v>
      </c>
      <c r="BH29">
        <v>57</v>
      </c>
      <c r="BJ29">
        <v>10</v>
      </c>
      <c r="BL29">
        <f t="shared" si="30"/>
        <v>10</v>
      </c>
      <c r="BM29">
        <f t="shared" si="31"/>
        <v>32</v>
      </c>
      <c r="BN29">
        <f t="shared" si="32"/>
        <v>54</v>
      </c>
    </row>
    <row r="30" spans="1:66" ht="12.75" customHeight="1" x14ac:dyDescent="0.25">
      <c r="A30" s="18" t="s">
        <v>17</v>
      </c>
      <c r="B30" s="19">
        <f>B26</f>
        <v>1164.3456167990716</v>
      </c>
      <c r="C30" s="19">
        <f>C26</f>
        <v>0</v>
      </c>
      <c r="D30" s="19">
        <f>D26</f>
        <v>0</v>
      </c>
      <c r="E30" s="19">
        <f>E26</f>
        <v>1164.3456167990716</v>
      </c>
      <c r="G30" s="51">
        <f>SUM(G24:G29)</f>
        <v>138.2306148895737</v>
      </c>
      <c r="H30" s="51">
        <f>SUM(H24:H29)</f>
        <v>0</v>
      </c>
      <c r="I30" s="51">
        <f>SUM(I24:I29)</f>
        <v>0</v>
      </c>
      <c r="J30" s="51">
        <f>SUM(J24:J29)</f>
        <v>138.2306148895737</v>
      </c>
      <c r="L30" s="22">
        <f t="shared" si="20"/>
        <v>0.11871957337683509</v>
      </c>
      <c r="M30" s="22" t="str">
        <f t="shared" si="20"/>
        <v>--</v>
      </c>
      <c r="N30" s="22" t="str">
        <f t="shared" si="20"/>
        <v>--</v>
      </c>
      <c r="O30" s="23">
        <f t="shared" si="20"/>
        <v>0.11871957337683509</v>
      </c>
      <c r="S30" s="18" t="s">
        <v>17</v>
      </c>
      <c r="T30" s="19">
        <f>T26</f>
        <v>1164.3456167990716</v>
      </c>
      <c r="U30" s="19">
        <f>U26</f>
        <v>0</v>
      </c>
      <c r="V30" s="19">
        <f>V26</f>
        <v>0</v>
      </c>
      <c r="W30" s="19">
        <f>W26</f>
        <v>1164.3456167990716</v>
      </c>
      <c r="Y30" s="51">
        <f>SUM(Y24:Y29)</f>
        <v>138.2306148895737</v>
      </c>
      <c r="Z30" s="51">
        <f>SUM(Z24:Z29)</f>
        <v>0</v>
      </c>
      <c r="AA30" s="51">
        <f>SUM(AA24:AA29)</f>
        <v>0</v>
      </c>
      <c r="AB30" s="51">
        <f>SUM(AB24:AB29)</f>
        <v>138.2306148895737</v>
      </c>
      <c r="AD30" s="22">
        <f t="shared" si="23"/>
        <v>0.11871957337683509</v>
      </c>
      <c r="AE30" s="22" t="str">
        <f t="shared" si="23"/>
        <v>--</v>
      </c>
      <c r="AF30" s="22" t="str">
        <f t="shared" si="23"/>
        <v>--</v>
      </c>
      <c r="AG30" s="23">
        <f t="shared" si="23"/>
        <v>0.11871957337683509</v>
      </c>
      <c r="AR30" s="18" t="s">
        <v>17</v>
      </c>
      <c r="AS30" s="19">
        <f>AS26</f>
        <v>0</v>
      </c>
      <c r="AT30" s="19">
        <f>AT26</f>
        <v>0</v>
      </c>
      <c r="AU30" s="19">
        <f>AU26</f>
        <v>0</v>
      </c>
      <c r="AV30" s="19">
        <f>AV26</f>
        <v>0</v>
      </c>
      <c r="AX30" s="51">
        <f>SUM(AX24:AX29)</f>
        <v>0</v>
      </c>
      <c r="AY30" s="51">
        <f>SUM(AY24:AY29)</f>
        <v>0</v>
      </c>
      <c r="AZ30" s="51">
        <f>SUM(AZ24:AZ29)</f>
        <v>0</v>
      </c>
      <c r="BA30" s="51">
        <f>SUM(BA24:BA29)</f>
        <v>0</v>
      </c>
      <c r="BC30" s="22" t="str">
        <f t="shared" si="29"/>
        <v>--</v>
      </c>
      <c r="BD30" s="22" t="str">
        <f t="shared" si="29"/>
        <v>--</v>
      </c>
      <c r="BE30" s="22" t="str">
        <f t="shared" si="29"/>
        <v>--</v>
      </c>
      <c r="BF30" s="23" t="str">
        <f t="shared" si="29"/>
        <v>--</v>
      </c>
    </row>
    <row r="31" spans="1:66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  <c r="S31" s="18"/>
      <c r="T31" s="19"/>
      <c r="U31" s="19"/>
      <c r="V31" s="19"/>
      <c r="W31" s="19"/>
      <c r="Y31" s="51"/>
      <c r="Z31" s="51"/>
      <c r="AA31" s="51"/>
      <c r="AB31" s="51"/>
      <c r="AG31" s="17"/>
      <c r="AR31" s="18"/>
      <c r="AS31" s="19"/>
      <c r="AT31" s="19"/>
      <c r="AU31" s="19"/>
      <c r="AV31" s="19"/>
      <c r="AX31" s="51"/>
      <c r="AY31" s="51"/>
      <c r="AZ31" s="51"/>
      <c r="BA31" s="51"/>
      <c r="BF31" s="17"/>
    </row>
    <row r="32" spans="1:66" ht="12.75" customHeight="1" x14ac:dyDescent="0.25">
      <c r="A32" s="18" t="s">
        <v>31</v>
      </c>
      <c r="B32" s="19">
        <f>SUM(B14,B21,B30)</f>
        <v>22821.306618538583</v>
      </c>
      <c r="C32" s="19">
        <f>SUM(C14,C21,C30)</f>
        <v>0</v>
      </c>
      <c r="D32" s="19">
        <f>SUM(D14,D21,D30)</f>
        <v>0</v>
      </c>
      <c r="E32" s="19">
        <f>SUM(E14,E21,E30)</f>
        <v>22821.306618538583</v>
      </c>
      <c r="G32" s="51">
        <f>SUM(G14,G21,G30)</f>
        <v>2838.9684500456137</v>
      </c>
      <c r="H32" s="51">
        <f>SUM(H14,H21,H30)</f>
        <v>0</v>
      </c>
      <c r="I32" s="51">
        <f>SUM(I14,I21,I30)</f>
        <v>0</v>
      </c>
      <c r="J32" s="51">
        <f>SUM(J14,J21,J30)</f>
        <v>2838.9684500456137</v>
      </c>
      <c r="L32" s="22">
        <f>IF(B32&lt;&gt;0,G32/B32,"--")</f>
        <v>0.12439990827428854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0.12439990827428854</v>
      </c>
      <c r="S32" s="18" t="s">
        <v>31</v>
      </c>
      <c r="T32" s="19">
        <f>SUM(T14,T21,T30)</f>
        <v>22343.811819302267</v>
      </c>
      <c r="U32" s="19">
        <f>SUM(U14,U21,U30)</f>
        <v>0</v>
      </c>
      <c r="V32" s="19">
        <f>SUM(V14,V21,V30)</f>
        <v>0</v>
      </c>
      <c r="W32" s="19">
        <f>SUM(W14,W21,W30)</f>
        <v>22343.811819302267</v>
      </c>
      <c r="Y32" s="51">
        <f>SUM(Y14,Y21,Y30)</f>
        <v>2778.3931915954759</v>
      </c>
      <c r="Z32" s="51">
        <f>SUM(Z14,Z21,Z30)</f>
        <v>0</v>
      </c>
      <c r="AA32" s="51">
        <f>SUM(AA14,AA21,AA30)</f>
        <v>0</v>
      </c>
      <c r="AB32" s="51">
        <f>SUM(AB14,AB21,AB30)</f>
        <v>2778.3931915954759</v>
      </c>
      <c r="AD32" s="22">
        <f>IF(T32&lt;&gt;0,Y32/T32,"--")</f>
        <v>0.12434732327969619</v>
      </c>
      <c r="AE32" s="22" t="str">
        <f>IF(U32&lt;&gt;0,Z32/U32,"--")</f>
        <v>--</v>
      </c>
      <c r="AF32" s="22" t="str">
        <f>IF(V32&lt;&gt;0,AA32/V32,"--")</f>
        <v>--</v>
      </c>
      <c r="AG32" s="23">
        <f>IF(W32&lt;&gt;0,AB32/W32,"--")</f>
        <v>0.12434732327969619</v>
      </c>
      <c r="AR32" s="18" t="s">
        <v>31</v>
      </c>
      <c r="AS32" s="19">
        <f>SUM(AS14,AS21,AS30)</f>
        <v>477.49479923631441</v>
      </c>
      <c r="AT32" s="19">
        <f>SUM(AT14,AT21,AT30)</f>
        <v>0</v>
      </c>
      <c r="AU32" s="19">
        <f>SUM(AU14,AU21,AU30)</f>
        <v>0</v>
      </c>
      <c r="AV32" s="19">
        <f>SUM(AV14,AV21,AV30)</f>
        <v>477.49479923631441</v>
      </c>
      <c r="AX32" s="51">
        <f>SUM(AX14,AX21,AX30)</f>
        <v>60.575258450137966</v>
      </c>
      <c r="AY32" s="51">
        <f>SUM(AY14,AY21,AY30)</f>
        <v>0</v>
      </c>
      <c r="AZ32" s="51">
        <f>SUM(AZ14,AZ21,AZ30)</f>
        <v>0</v>
      </c>
      <c r="BA32" s="51">
        <f>SUM(BA14,BA21,BA30)</f>
        <v>60.575258450137966</v>
      </c>
      <c r="BC32" s="22">
        <f>IF(AS32&lt;&gt;0,AX32/AS32,"--")</f>
        <v>0.12686056172134136</v>
      </c>
      <c r="BD32" s="22" t="str">
        <f>IF(AT32&lt;&gt;0,AY32/AT32,"--")</f>
        <v>--</v>
      </c>
      <c r="BE32" s="22" t="str">
        <f>IF(AU32&lt;&gt;0,AZ32/AU32,"--")</f>
        <v>--</v>
      </c>
      <c r="BF32" s="23">
        <f>IF(AV32&lt;&gt;0,BA32/AV32,"--")</f>
        <v>0.12686056172134136</v>
      </c>
    </row>
    <row r="33" spans="1:66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  <c r="S33" s="18"/>
      <c r="T33" s="19"/>
      <c r="U33" s="19"/>
      <c r="V33" s="19"/>
      <c r="W33" s="19"/>
      <c r="Y33" s="51"/>
      <c r="Z33" s="51"/>
      <c r="AA33" s="51"/>
      <c r="AB33" s="51"/>
      <c r="AG33" s="17"/>
      <c r="AR33" s="18"/>
      <c r="AS33" s="19"/>
      <c r="AT33" s="19"/>
      <c r="AU33" s="19"/>
      <c r="AV33" s="19"/>
      <c r="AX33" s="51"/>
      <c r="AY33" s="51"/>
      <c r="AZ33" s="51"/>
      <c r="BA33" s="51"/>
      <c r="BF33" s="17"/>
    </row>
    <row r="34" spans="1:66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  <c r="S34" s="78" t="s">
        <v>32</v>
      </c>
      <c r="T34" s="19"/>
      <c r="U34" s="19"/>
      <c r="V34" s="19"/>
      <c r="W34" s="19"/>
      <c r="Y34" s="51"/>
      <c r="Z34" s="51"/>
      <c r="AA34" s="51"/>
      <c r="AB34" s="51"/>
      <c r="AG34" s="17"/>
      <c r="AR34" s="78" t="s">
        <v>32</v>
      </c>
      <c r="AS34" s="19"/>
      <c r="AT34" s="19"/>
      <c r="AU34" s="19"/>
      <c r="AV34" s="19"/>
      <c r="AX34" s="51"/>
      <c r="AY34" s="51"/>
      <c r="AZ34" s="51"/>
      <c r="BA34" s="51"/>
      <c r="BF34" s="17"/>
    </row>
    <row r="35" spans="1:66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  <c r="S35" s="16" t="s">
        <v>119</v>
      </c>
      <c r="T35" s="19"/>
      <c r="U35" s="19"/>
      <c r="V35" s="19"/>
      <c r="W35" s="19"/>
      <c r="Y35" s="51"/>
      <c r="Z35" s="51"/>
      <c r="AA35" s="51"/>
      <c r="AB35" s="51"/>
      <c r="AG35" s="17"/>
      <c r="AR35" s="16" t="s">
        <v>119</v>
      </c>
      <c r="AS35" s="19"/>
      <c r="AT35" s="19"/>
      <c r="AU35" s="19"/>
      <c r="AV35" s="19"/>
      <c r="AX35" s="51"/>
      <c r="AY35" s="51"/>
      <c r="AZ35" s="51"/>
      <c r="BA35" s="51"/>
      <c r="BF35" s="17"/>
    </row>
    <row r="36" spans="1:66" ht="12.75" customHeight="1" x14ac:dyDescent="0.25">
      <c r="A36" s="18" t="s">
        <v>13</v>
      </c>
      <c r="B36" s="19">
        <f t="shared" ref="B36:D37" si="33">SUM(T36,AS36)</f>
        <v>126017.08676857676</v>
      </c>
      <c r="C36" s="19">
        <f t="shared" si="33"/>
        <v>251020.55369756222</v>
      </c>
      <c r="D36" s="19">
        <f t="shared" si="33"/>
        <v>4440.4510512978559</v>
      </c>
      <c r="E36" s="19">
        <f>SUM(B36:D36)</f>
        <v>381478.09151743678</v>
      </c>
      <c r="G36" s="51">
        <f t="shared" ref="G36:I37" si="34">SUM(Y36,AX36)</f>
        <v>3560.7991320187066</v>
      </c>
      <c r="H36" s="51">
        <f t="shared" si="34"/>
        <v>14216.919181560954</v>
      </c>
      <c r="I36" s="51">
        <f t="shared" si="34"/>
        <v>487.34056795730754</v>
      </c>
      <c r="J36" s="51">
        <f>SUM(G36:I36)</f>
        <v>18265.058881536967</v>
      </c>
      <c r="L36" s="22">
        <f t="shared" ref="L36:O38" si="35">IF(B36&lt;&gt;0,G36/B36,"--")</f>
        <v>2.8256478730998697E-2</v>
      </c>
      <c r="M36" s="22">
        <f t="shared" si="35"/>
        <v>5.6636474472484682E-2</v>
      </c>
      <c r="N36" s="22">
        <f t="shared" si="35"/>
        <v>0.10975023985792334</v>
      </c>
      <c r="O36" s="23">
        <f t="shared" si="35"/>
        <v>4.7879706037331105E-2</v>
      </c>
      <c r="S36" s="18" t="s">
        <v>13</v>
      </c>
      <c r="T36" s="19">
        <v>122008.10607694593</v>
      </c>
      <c r="U36" s="19">
        <v>211966.76346067354</v>
      </c>
      <c r="V36" s="19">
        <v>4138.9818859771713</v>
      </c>
      <c r="W36" s="19">
        <f>SUM(T36:V36)</f>
        <v>338113.85142359661</v>
      </c>
      <c r="Y36" s="51">
        <v>3437.1564266894229</v>
      </c>
      <c r="Z36" s="51">
        <v>12006.122166158204</v>
      </c>
      <c r="AA36" s="51">
        <v>462.9658038848894</v>
      </c>
      <c r="AB36" s="51">
        <f>SUM(Y36:AA36)</f>
        <v>15906.244396732516</v>
      </c>
      <c r="AD36" s="22">
        <f t="shared" ref="AD36:AG38" si="36">IF(T36&lt;&gt;0,Y36/T36,"--")</f>
        <v>2.8171541524640482E-2</v>
      </c>
      <c r="AE36" s="22">
        <f t="shared" si="36"/>
        <v>5.6641531767246685E-2</v>
      </c>
      <c r="AF36" s="22">
        <f t="shared" si="36"/>
        <v>0.11185499638290587</v>
      </c>
      <c r="AG36" s="23">
        <f t="shared" si="36"/>
        <v>4.7044048416711615E-2</v>
      </c>
      <c r="AI36">
        <v>0</v>
      </c>
      <c r="AM36">
        <f>$AM$8</f>
        <v>7</v>
      </c>
      <c r="AN36">
        <f>$AN$8</f>
        <v>29</v>
      </c>
      <c r="AO36">
        <f>$AO$8</f>
        <v>51</v>
      </c>
      <c r="AR36" s="18" t="s">
        <v>13</v>
      </c>
      <c r="AS36" s="19">
        <v>4008.9806916308339</v>
      </c>
      <c r="AT36" s="19">
        <v>39053.790236888679</v>
      </c>
      <c r="AU36" s="19">
        <v>301.46916532068445</v>
      </c>
      <c r="AV36" s="19">
        <f>SUM(AS36:AU36)</f>
        <v>43364.240093840199</v>
      </c>
      <c r="AX36" s="51">
        <v>123.64270532928376</v>
      </c>
      <c r="AY36" s="51">
        <v>2210.7970154027494</v>
      </c>
      <c r="AZ36" s="51">
        <v>24.374764072418156</v>
      </c>
      <c r="BA36" s="51">
        <f>SUM(AX36:AZ36)</f>
        <v>2358.8144848044512</v>
      </c>
      <c r="BC36" s="22">
        <f t="shared" ref="BC36:BF38" si="37">IF(AS36&lt;&gt;0,AX36/AS36,"--")</f>
        <v>3.0841431984793746E-2</v>
      </c>
      <c r="BD36" s="22">
        <f t="shared" si="37"/>
        <v>5.6609025705129053E-2</v>
      </c>
      <c r="BE36" s="22">
        <f t="shared" si="37"/>
        <v>8.0853257567783998E-2</v>
      </c>
      <c r="BF36" s="23">
        <f t="shared" si="37"/>
        <v>5.4395383839310398E-2</v>
      </c>
      <c r="BH36">
        <v>0</v>
      </c>
      <c r="BL36">
        <f>$BL$8</f>
        <v>10</v>
      </c>
      <c r="BM36">
        <f>$BM$8</f>
        <v>32</v>
      </c>
      <c r="BN36">
        <f>$BN$8</f>
        <v>54</v>
      </c>
    </row>
    <row r="37" spans="1:66" ht="12.75" customHeight="1" x14ac:dyDescent="0.25">
      <c r="A37" s="27" t="s">
        <v>120</v>
      </c>
      <c r="B37" s="19">
        <f t="shared" si="33"/>
        <v>126017.08676857676</v>
      </c>
      <c r="C37" s="19">
        <f t="shared" si="33"/>
        <v>251020.55369756222</v>
      </c>
      <c r="D37" s="19">
        <f t="shared" si="33"/>
        <v>4440.4510512978559</v>
      </c>
      <c r="E37" s="19">
        <f>SUM(B37:D37)</f>
        <v>381478.09151743678</v>
      </c>
      <c r="G37" s="51">
        <f t="shared" si="34"/>
        <v>2401.4727174720838</v>
      </c>
      <c r="H37" s="51">
        <f t="shared" si="34"/>
        <v>7822.1575574342969</v>
      </c>
      <c r="I37" s="51">
        <f t="shared" si="34"/>
        <v>605.29646450648568</v>
      </c>
      <c r="J37" s="51">
        <f>SUM(G37:I37)</f>
        <v>10828.926739412866</v>
      </c>
      <c r="L37" s="22">
        <f t="shared" si="35"/>
        <v>1.9056723013143862E-2</v>
      </c>
      <c r="M37" s="22">
        <f t="shared" si="35"/>
        <v>3.1161422609475589E-2</v>
      </c>
      <c r="N37" s="22">
        <f t="shared" si="35"/>
        <v>0.13631418464337525</v>
      </c>
      <c r="O37" s="23">
        <f t="shared" si="35"/>
        <v>2.8386759240452718E-2</v>
      </c>
      <c r="S37" s="27" t="s">
        <v>120</v>
      </c>
      <c r="T37" s="19">
        <v>122008.10607694593</v>
      </c>
      <c r="U37" s="19">
        <v>211966.76346067354</v>
      </c>
      <c r="V37" s="19">
        <v>4138.9818859771713</v>
      </c>
      <c r="W37" s="19">
        <f>SUM(T37:V37)</f>
        <v>338113.85142359661</v>
      </c>
      <c r="Y37" s="51">
        <v>2325.0746828666329</v>
      </c>
      <c r="Z37" s="51">
        <v>6605.1858953607971</v>
      </c>
      <c r="AA37" s="51">
        <v>564.20194104067764</v>
      </c>
      <c r="AB37" s="51">
        <f>SUM(Y37:AA37)</f>
        <v>9494.4625192681069</v>
      </c>
      <c r="AD37" s="22">
        <f t="shared" si="36"/>
        <v>1.9056723013143862E-2</v>
      </c>
      <c r="AE37" s="22">
        <f t="shared" si="36"/>
        <v>3.1161422609475593E-2</v>
      </c>
      <c r="AF37" s="22">
        <f t="shared" si="36"/>
        <v>0.13631418464337525</v>
      </c>
      <c r="AG37" s="23">
        <f t="shared" si="36"/>
        <v>2.8080667145970403E-2</v>
      </c>
      <c r="AI37">
        <v>3</v>
      </c>
      <c r="AM37">
        <f>$AM$8</f>
        <v>7</v>
      </c>
      <c r="AN37">
        <f>$AN$8</f>
        <v>29</v>
      </c>
      <c r="AO37">
        <f>$AO$8</f>
        <v>51</v>
      </c>
      <c r="AR37" s="27" t="s">
        <v>120</v>
      </c>
      <c r="AS37" s="19">
        <v>4008.9806916308339</v>
      </c>
      <c r="AT37" s="19">
        <v>39053.790236888679</v>
      </c>
      <c r="AU37" s="19">
        <v>301.46916532068445</v>
      </c>
      <c r="AV37" s="19">
        <f>SUM(AS37:AU37)</f>
        <v>43364.240093840199</v>
      </c>
      <c r="AX37" s="51">
        <v>76.398034605450704</v>
      </c>
      <c r="AY37" s="51">
        <v>1216.9716620734998</v>
      </c>
      <c r="AZ37" s="51">
        <v>41.094523465807995</v>
      </c>
      <c r="BA37" s="51">
        <f>SUM(AX37:AZ37)</f>
        <v>1334.4642201447584</v>
      </c>
      <c r="BC37" s="22">
        <f t="shared" si="37"/>
        <v>1.9056723013143862E-2</v>
      </c>
      <c r="BD37" s="22">
        <f t="shared" si="37"/>
        <v>3.1161422609475586E-2</v>
      </c>
      <c r="BE37" s="22">
        <f t="shared" si="37"/>
        <v>0.13631418464337525</v>
      </c>
      <c r="BF37" s="23">
        <f t="shared" si="37"/>
        <v>3.0773379569363567E-2</v>
      </c>
      <c r="BH37">
        <v>3</v>
      </c>
      <c r="BL37">
        <f>$BL$8</f>
        <v>10</v>
      </c>
      <c r="BM37">
        <f>$BM$8</f>
        <v>32</v>
      </c>
      <c r="BN37">
        <f>$BN$8</f>
        <v>54</v>
      </c>
    </row>
    <row r="38" spans="1:66" ht="12.75" customHeight="1" x14ac:dyDescent="0.25">
      <c r="A38" s="18" t="s">
        <v>17</v>
      </c>
      <c r="B38" s="19">
        <f>B36</f>
        <v>126017.08676857676</v>
      </c>
      <c r="C38" s="19">
        <f>C36</f>
        <v>251020.55369756222</v>
      </c>
      <c r="D38" s="19">
        <f>D36</f>
        <v>4440.4510512978559</v>
      </c>
      <c r="E38" s="19">
        <f>E36</f>
        <v>381478.09151743678</v>
      </c>
      <c r="G38" s="51">
        <f>SUM(G36:G37)</f>
        <v>5962.2718494907904</v>
      </c>
      <c r="H38" s="51">
        <f>SUM(H36:H37)</f>
        <v>22039.076738995253</v>
      </c>
      <c r="I38" s="51">
        <f>SUM(I36:I37)</f>
        <v>1092.6370324637933</v>
      </c>
      <c r="J38" s="51">
        <f>SUM(J36:J37)</f>
        <v>29093.985620949832</v>
      </c>
      <c r="L38" s="22">
        <f t="shared" si="35"/>
        <v>4.7313201744142559E-2</v>
      </c>
      <c r="M38" s="22">
        <f t="shared" si="35"/>
        <v>8.7797897081960286E-2</v>
      </c>
      <c r="N38" s="22">
        <f t="shared" si="35"/>
        <v>0.24606442450129862</v>
      </c>
      <c r="O38" s="23">
        <f t="shared" si="35"/>
        <v>7.6266465277783829E-2</v>
      </c>
      <c r="S38" s="18" t="s">
        <v>17</v>
      </c>
      <c r="T38" s="19">
        <f>T36</f>
        <v>122008.10607694593</v>
      </c>
      <c r="U38" s="19">
        <f>U36</f>
        <v>211966.76346067354</v>
      </c>
      <c r="V38" s="19">
        <f>V36</f>
        <v>4138.9818859771713</v>
      </c>
      <c r="W38" s="19">
        <f>W36</f>
        <v>338113.85142359661</v>
      </c>
      <c r="Y38" s="51">
        <f>SUM(Y36:Y37)</f>
        <v>5762.2311095560563</v>
      </c>
      <c r="Z38" s="51">
        <f>SUM(Z36:Z37)</f>
        <v>18611.308061519001</v>
      </c>
      <c r="AA38" s="51">
        <f>SUM(AA36:AA37)</f>
        <v>1027.1677449255671</v>
      </c>
      <c r="AB38" s="51">
        <f>SUM(AB36:AB37)</f>
        <v>25400.706916000621</v>
      </c>
      <c r="AD38" s="22">
        <f t="shared" si="36"/>
        <v>4.7228264537784344E-2</v>
      </c>
      <c r="AE38" s="22">
        <f t="shared" si="36"/>
        <v>8.7802954376722281E-2</v>
      </c>
      <c r="AF38" s="22">
        <f t="shared" si="36"/>
        <v>0.24816918102628113</v>
      </c>
      <c r="AG38" s="23">
        <f t="shared" si="36"/>
        <v>7.5124715562682007E-2</v>
      </c>
      <c r="AR38" s="18" t="s">
        <v>17</v>
      </c>
      <c r="AS38" s="19">
        <f>AS36</f>
        <v>4008.9806916308339</v>
      </c>
      <c r="AT38" s="19">
        <f>AT36</f>
        <v>39053.790236888679</v>
      </c>
      <c r="AU38" s="19">
        <f>AU36</f>
        <v>301.46916532068445</v>
      </c>
      <c r="AV38" s="19">
        <f>AV36</f>
        <v>43364.240093840199</v>
      </c>
      <c r="AX38" s="51">
        <f>SUM(AX36:AX37)</f>
        <v>200.04073993473446</v>
      </c>
      <c r="AY38" s="51">
        <f>SUM(AY36:AY37)</f>
        <v>3427.7686774762492</v>
      </c>
      <c r="AZ38" s="51">
        <f>SUM(AZ36:AZ37)</f>
        <v>65.469287538226155</v>
      </c>
      <c r="BA38" s="51">
        <f>SUM(BA36:BA37)</f>
        <v>3693.2787049492099</v>
      </c>
      <c r="BC38" s="22">
        <f t="shared" si="37"/>
        <v>4.9898154997937608E-2</v>
      </c>
      <c r="BD38" s="22">
        <f t="shared" si="37"/>
        <v>8.7770448314604649E-2</v>
      </c>
      <c r="BE38" s="22">
        <f t="shared" si="37"/>
        <v>0.21716744221115925</v>
      </c>
      <c r="BF38" s="23">
        <f t="shared" si="37"/>
        <v>8.5168763408673978E-2</v>
      </c>
    </row>
    <row r="39" spans="1:66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  <c r="S39" s="18"/>
      <c r="T39" s="19"/>
      <c r="U39" s="19"/>
      <c r="V39" s="19"/>
      <c r="W39" s="19"/>
      <c r="Y39" s="51"/>
      <c r="Z39" s="51"/>
      <c r="AA39" s="51"/>
      <c r="AB39" s="51"/>
      <c r="AG39" s="17"/>
      <c r="AR39" s="18"/>
      <c r="AS39" s="19"/>
      <c r="AT39" s="19"/>
      <c r="AU39" s="19"/>
      <c r="AV39" s="19"/>
      <c r="AX39" s="51"/>
      <c r="AY39" s="51"/>
      <c r="AZ39" s="51"/>
      <c r="BA39" s="51"/>
      <c r="BF39" s="17"/>
    </row>
    <row r="40" spans="1:66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  <c r="S40" s="16" t="s">
        <v>121</v>
      </c>
      <c r="T40" s="19"/>
      <c r="U40" s="19"/>
      <c r="V40" s="19"/>
      <c r="W40" s="19"/>
      <c r="Y40" s="51"/>
      <c r="Z40" s="51"/>
      <c r="AA40" s="51"/>
      <c r="AB40" s="51"/>
      <c r="AG40" s="17"/>
      <c r="AR40" s="16" t="s">
        <v>121</v>
      </c>
      <c r="AS40" s="19"/>
      <c r="AT40" s="19"/>
      <c r="AU40" s="19"/>
      <c r="AV40" s="19"/>
      <c r="AX40" s="51"/>
      <c r="AY40" s="51"/>
      <c r="AZ40" s="51"/>
      <c r="BA40" s="51"/>
      <c r="BF40" s="17"/>
    </row>
    <row r="41" spans="1:66" ht="12.75" customHeight="1" x14ac:dyDescent="0.25">
      <c r="A41" s="18" t="s">
        <v>13</v>
      </c>
      <c r="B41" s="19">
        <f t="shared" ref="B41:D42" si="38">SUM(T41,AS41)</f>
        <v>0</v>
      </c>
      <c r="C41" s="19">
        <f t="shared" si="38"/>
        <v>8592.9425335083542</v>
      </c>
      <c r="D41" s="19">
        <f t="shared" si="38"/>
        <v>0</v>
      </c>
      <c r="E41" s="19">
        <f>SUM(B41:D41)</f>
        <v>8592.9425335083542</v>
      </c>
      <c r="G41" s="51">
        <f t="shared" ref="G41:I42" si="39">SUM(Y41,AX41)</f>
        <v>0</v>
      </c>
      <c r="H41" s="51">
        <f t="shared" si="39"/>
        <v>793.76957446655331</v>
      </c>
      <c r="I41" s="51">
        <f t="shared" si="39"/>
        <v>0</v>
      </c>
      <c r="J41" s="51">
        <f>SUM(G41:I41)</f>
        <v>793.76957446655331</v>
      </c>
      <c r="L41" s="22" t="str">
        <f t="shared" ref="L41:O43" si="40">IF(B41&lt;&gt;0,G41/B41,"--")</f>
        <v>--</v>
      </c>
      <c r="M41" s="22">
        <f t="shared" si="40"/>
        <v>9.2374593612285047E-2</v>
      </c>
      <c r="N41" s="22" t="str">
        <f t="shared" si="40"/>
        <v>--</v>
      </c>
      <c r="O41" s="23">
        <f t="shared" si="40"/>
        <v>9.2374593612285047E-2</v>
      </c>
      <c r="S41" s="18" t="s">
        <v>13</v>
      </c>
      <c r="T41" s="19">
        <v>0</v>
      </c>
      <c r="U41" s="19">
        <v>7553.9511085416143</v>
      </c>
      <c r="V41" s="19">
        <v>0</v>
      </c>
      <c r="W41" s="19">
        <f>SUM(T41:V41)</f>
        <v>7553.9511085416143</v>
      </c>
      <c r="Y41" s="51">
        <v>0</v>
      </c>
      <c r="Z41" s="51">
        <v>716.20923874824939</v>
      </c>
      <c r="AA41" s="51">
        <v>0</v>
      </c>
      <c r="AB41" s="51">
        <f>SUM(Y41:AA41)</f>
        <v>716.20923874824939</v>
      </c>
      <c r="AD41" s="22" t="str">
        <f t="shared" ref="AD41:AG43" si="41">IF(T41&lt;&gt;0,Y41/T41,"--")</f>
        <v>--</v>
      </c>
      <c r="AE41" s="22">
        <f t="shared" si="41"/>
        <v>9.4812532998578364E-2</v>
      </c>
      <c r="AF41" s="22" t="str">
        <f t="shared" si="41"/>
        <v>--</v>
      </c>
      <c r="AG41" s="23">
        <f t="shared" si="41"/>
        <v>9.4812532998578364E-2</v>
      </c>
      <c r="AI41">
        <v>1</v>
      </c>
      <c r="AJ41">
        <v>2</v>
      </c>
      <c r="AM41">
        <f>$AM$8</f>
        <v>7</v>
      </c>
      <c r="AN41">
        <f>$AN$8</f>
        <v>29</v>
      </c>
      <c r="AO41">
        <f>$AO$8</f>
        <v>51</v>
      </c>
      <c r="AR41" s="18" t="s">
        <v>13</v>
      </c>
      <c r="AS41" s="19">
        <v>0</v>
      </c>
      <c r="AT41" s="19">
        <v>1038.9914249667409</v>
      </c>
      <c r="AU41" s="19">
        <v>0</v>
      </c>
      <c r="AV41" s="19">
        <f>SUM(AS41:AU41)</f>
        <v>1038.9914249667409</v>
      </c>
      <c r="AX41" s="51">
        <v>0</v>
      </c>
      <c r="AY41" s="51">
        <v>77.560335718303918</v>
      </c>
      <c r="AZ41" s="51">
        <v>0</v>
      </c>
      <c r="BA41" s="51">
        <f>SUM(AX41:AZ41)</f>
        <v>77.560335718303918</v>
      </c>
      <c r="BC41" s="22" t="str">
        <f t="shared" ref="BC41:BF43" si="42">IF(AS41&lt;&gt;0,AX41/AS41,"--")</f>
        <v>--</v>
      </c>
      <c r="BD41" s="22">
        <f t="shared" si="42"/>
        <v>7.4649639885898678E-2</v>
      </c>
      <c r="BE41" s="22" t="str">
        <f t="shared" si="42"/>
        <v>--</v>
      </c>
      <c r="BF41" s="23">
        <f t="shared" si="42"/>
        <v>7.4649639885898678E-2</v>
      </c>
      <c r="BH41">
        <v>1</v>
      </c>
      <c r="BI41">
        <v>2</v>
      </c>
      <c r="BL41">
        <f>$BL$8</f>
        <v>10</v>
      </c>
      <c r="BM41">
        <f>$BM$8</f>
        <v>32</v>
      </c>
      <c r="BN41">
        <f>$BN$8</f>
        <v>54</v>
      </c>
    </row>
    <row r="42" spans="1:66" ht="12.75" customHeight="1" x14ac:dyDescent="0.25">
      <c r="A42" s="27" t="s">
        <v>97</v>
      </c>
      <c r="B42" s="19">
        <f t="shared" si="38"/>
        <v>0</v>
      </c>
      <c r="C42" s="19">
        <f t="shared" si="38"/>
        <v>8592.9425335083561</v>
      </c>
      <c r="D42" s="19">
        <f t="shared" si="38"/>
        <v>0</v>
      </c>
      <c r="E42" s="19">
        <f>SUM(B42:D42)</f>
        <v>8592.9425335083561</v>
      </c>
      <c r="G42" s="51">
        <f t="shared" si="39"/>
        <v>0</v>
      </c>
      <c r="H42" s="51">
        <f t="shared" si="39"/>
        <v>1929.5931616853768</v>
      </c>
      <c r="I42" s="51">
        <f t="shared" si="39"/>
        <v>0</v>
      </c>
      <c r="J42" s="51">
        <f>SUM(G42:I42)</f>
        <v>1929.5931616853768</v>
      </c>
      <c r="L42" s="22" t="str">
        <f t="shared" si="40"/>
        <v>--</v>
      </c>
      <c r="M42" s="22">
        <f t="shared" si="40"/>
        <v>0.22455557617904329</v>
      </c>
      <c r="N42" s="22" t="str">
        <f t="shared" si="40"/>
        <v>--</v>
      </c>
      <c r="O42" s="23">
        <f t="shared" si="40"/>
        <v>0.22455557617904329</v>
      </c>
      <c r="S42" s="27" t="s">
        <v>97</v>
      </c>
      <c r="T42" s="19">
        <v>0</v>
      </c>
      <c r="U42" s="19">
        <v>7553.9511085416143</v>
      </c>
      <c r="V42" s="19">
        <v>0</v>
      </c>
      <c r="W42" s="19">
        <f>SUM(T42:V42)</f>
        <v>7553.9511085416143</v>
      </c>
      <c r="Y42" s="51">
        <v>0</v>
      </c>
      <c r="Z42" s="51">
        <v>1603.6713150820924</v>
      </c>
      <c r="AA42" s="51">
        <v>0</v>
      </c>
      <c r="AB42" s="51">
        <f>SUM(Y42:AA42)</f>
        <v>1603.6713150820924</v>
      </c>
      <c r="AD42" s="22" t="str">
        <f t="shared" si="41"/>
        <v>--</v>
      </c>
      <c r="AE42" s="22">
        <f t="shared" si="41"/>
        <v>0.21229569691929095</v>
      </c>
      <c r="AF42" s="22" t="str">
        <f t="shared" si="41"/>
        <v>--</v>
      </c>
      <c r="AG42" s="23">
        <f t="shared" si="41"/>
        <v>0.21229569691929095</v>
      </c>
      <c r="AI42">
        <v>5</v>
      </c>
      <c r="AJ42">
        <v>7</v>
      </c>
      <c r="AM42">
        <f>$AM$8</f>
        <v>7</v>
      </c>
      <c r="AN42">
        <f>$AN$8</f>
        <v>29</v>
      </c>
      <c r="AO42">
        <f>$AO$8</f>
        <v>51</v>
      </c>
      <c r="AR42" s="27" t="s">
        <v>97</v>
      </c>
      <c r="AS42" s="19">
        <v>0</v>
      </c>
      <c r="AT42" s="19">
        <v>1038.9914249667413</v>
      </c>
      <c r="AU42" s="19">
        <v>0</v>
      </c>
      <c r="AV42" s="19">
        <f>SUM(AS42:AU42)</f>
        <v>1038.9914249667413</v>
      </c>
      <c r="AX42" s="51">
        <v>0</v>
      </c>
      <c r="AY42" s="51">
        <v>325.92184660328428</v>
      </c>
      <c r="AZ42" s="51">
        <v>0</v>
      </c>
      <c r="BA42" s="51">
        <f>SUM(AX42:AZ42)</f>
        <v>325.92184660328428</v>
      </c>
      <c r="BC42" s="22" t="str">
        <f t="shared" si="42"/>
        <v>--</v>
      </c>
      <c r="BD42" s="22">
        <f t="shared" si="42"/>
        <v>0.31369060299387669</v>
      </c>
      <c r="BE42" s="22" t="str">
        <f t="shared" si="42"/>
        <v>--</v>
      </c>
      <c r="BF42" s="23">
        <f t="shared" si="42"/>
        <v>0.31369060299387669</v>
      </c>
      <c r="BH42">
        <v>5</v>
      </c>
      <c r="BI42">
        <v>7</v>
      </c>
      <c r="BL42">
        <f>$BL$8</f>
        <v>10</v>
      </c>
      <c r="BM42">
        <f>$BM$8</f>
        <v>32</v>
      </c>
      <c r="BN42">
        <f>$BN$8</f>
        <v>54</v>
      </c>
    </row>
    <row r="43" spans="1:66" ht="12.75" customHeight="1" x14ac:dyDescent="0.25">
      <c r="A43" s="18" t="s">
        <v>17</v>
      </c>
      <c r="B43" s="19">
        <f>B41</f>
        <v>0</v>
      </c>
      <c r="C43" s="19">
        <f>C41</f>
        <v>8592.9425335083542</v>
      </c>
      <c r="D43" s="19">
        <f>D41</f>
        <v>0</v>
      </c>
      <c r="E43" s="19">
        <f>E41</f>
        <v>8592.9425335083542</v>
      </c>
      <c r="G43" s="51">
        <f>SUM(G41:G42)</f>
        <v>0</v>
      </c>
      <c r="H43" s="51">
        <f>SUM(H41:H42)</f>
        <v>2723.3627361519302</v>
      </c>
      <c r="I43" s="51">
        <f>SUM(I41:I42)</f>
        <v>0</v>
      </c>
      <c r="J43" s="51">
        <f>SUM(J41:J42)</f>
        <v>2723.3627361519302</v>
      </c>
      <c r="L43" s="22" t="str">
        <f t="shared" si="40"/>
        <v>--</v>
      </c>
      <c r="M43" s="22">
        <f t="shared" si="40"/>
        <v>0.31693016979132838</v>
      </c>
      <c r="N43" s="22" t="str">
        <f t="shared" si="40"/>
        <v>--</v>
      </c>
      <c r="O43" s="23">
        <f t="shared" si="40"/>
        <v>0.31693016979132838</v>
      </c>
      <c r="S43" s="18" t="s">
        <v>17</v>
      </c>
      <c r="T43" s="19">
        <f>T41</f>
        <v>0</v>
      </c>
      <c r="U43" s="19">
        <f>U41</f>
        <v>7553.9511085416143</v>
      </c>
      <c r="V43" s="19">
        <f>V41</f>
        <v>0</v>
      </c>
      <c r="W43" s="19">
        <f>W41</f>
        <v>7553.9511085416143</v>
      </c>
      <c r="Y43" s="51">
        <f>SUM(Y41:Y42)</f>
        <v>0</v>
      </c>
      <c r="Z43" s="51">
        <f>SUM(Z41:Z42)</f>
        <v>2319.8805538303418</v>
      </c>
      <c r="AA43" s="51">
        <f>SUM(AA41:AA42)</f>
        <v>0</v>
      </c>
      <c r="AB43" s="51">
        <f>SUM(AB41:AB42)</f>
        <v>2319.8805538303418</v>
      </c>
      <c r="AD43" s="22" t="str">
        <f t="shared" si="41"/>
        <v>--</v>
      </c>
      <c r="AE43" s="22">
        <f t="shared" si="41"/>
        <v>0.30710822991786929</v>
      </c>
      <c r="AF43" s="22" t="str">
        <f t="shared" si="41"/>
        <v>--</v>
      </c>
      <c r="AG43" s="23">
        <f t="shared" si="41"/>
        <v>0.30710822991786929</v>
      </c>
      <c r="AR43" s="18" t="s">
        <v>17</v>
      </c>
      <c r="AS43" s="19">
        <f>AS41</f>
        <v>0</v>
      </c>
      <c r="AT43" s="19">
        <f>AT41</f>
        <v>1038.9914249667409</v>
      </c>
      <c r="AU43" s="19">
        <f>AU41</f>
        <v>0</v>
      </c>
      <c r="AV43" s="19">
        <f>AV41</f>
        <v>1038.9914249667409</v>
      </c>
      <c r="AX43" s="51">
        <f>SUM(AX41:AX42)</f>
        <v>0</v>
      </c>
      <c r="AY43" s="51">
        <f>SUM(AY41:AY42)</f>
        <v>403.4821823215882</v>
      </c>
      <c r="AZ43" s="51">
        <f>SUM(AZ41:AZ42)</f>
        <v>0</v>
      </c>
      <c r="BA43" s="51">
        <f>SUM(BA41:BA42)</f>
        <v>403.4821823215882</v>
      </c>
      <c r="BC43" s="22" t="str">
        <f t="shared" si="42"/>
        <v>--</v>
      </c>
      <c r="BD43" s="22">
        <f t="shared" si="42"/>
        <v>0.38834024287977553</v>
      </c>
      <c r="BE43" s="22" t="str">
        <f t="shared" si="42"/>
        <v>--</v>
      </c>
      <c r="BF43" s="23">
        <f t="shared" si="42"/>
        <v>0.38834024287977553</v>
      </c>
    </row>
    <row r="44" spans="1:66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  <c r="S44" s="18"/>
      <c r="T44" s="19"/>
      <c r="U44" s="19"/>
      <c r="V44" s="19"/>
      <c r="W44" s="19"/>
      <c r="Y44" s="51"/>
      <c r="Z44" s="51"/>
      <c r="AA44" s="51"/>
      <c r="AB44" s="51"/>
      <c r="AG44" s="17"/>
      <c r="AR44" s="18"/>
      <c r="AS44" s="19"/>
      <c r="AT44" s="19"/>
      <c r="AU44" s="19"/>
      <c r="AV44" s="19"/>
      <c r="AX44" s="51"/>
      <c r="AY44" s="51"/>
      <c r="AZ44" s="51"/>
      <c r="BA44" s="51"/>
      <c r="BF44" s="17"/>
    </row>
    <row r="45" spans="1:66" ht="12.75" customHeight="1" x14ac:dyDescent="0.25">
      <c r="A45" s="85" t="s">
        <v>33</v>
      </c>
      <c r="B45" s="28">
        <f>SUM(B38,B43)</f>
        <v>126017.08676857676</v>
      </c>
      <c r="C45" s="28">
        <f>SUM(C38,C43)</f>
        <v>259613.49623107057</v>
      </c>
      <c r="D45" s="28">
        <f>SUM(D38,D43)</f>
        <v>4440.4510512978559</v>
      </c>
      <c r="E45" s="28">
        <f>SUM(E38,E43)</f>
        <v>390071.03405094513</v>
      </c>
      <c r="F45" s="29"/>
      <c r="G45" s="69">
        <f>SUM(G38,G43)</f>
        <v>5962.2718494907904</v>
      </c>
      <c r="H45" s="69">
        <f>SUM(H38,H43)</f>
        <v>24762.439475147185</v>
      </c>
      <c r="I45" s="69">
        <f>SUM(I38,I43)</f>
        <v>1092.6370324637933</v>
      </c>
      <c r="J45" s="69">
        <f>SUM(J38,J43)</f>
        <v>31817.348357101764</v>
      </c>
      <c r="K45" s="29"/>
      <c r="L45" s="31">
        <f t="shared" ref="L45:O46" si="43">IF(B45&lt;&gt;0,G45/B45,"--")</f>
        <v>4.7313201744142559E-2</v>
      </c>
      <c r="M45" s="31">
        <f t="shared" si="43"/>
        <v>9.538194213565547E-2</v>
      </c>
      <c r="N45" s="31">
        <f t="shared" si="43"/>
        <v>0.24606442450129862</v>
      </c>
      <c r="O45" s="32">
        <f t="shared" si="43"/>
        <v>8.1568087808709902E-2</v>
      </c>
      <c r="S45" s="85" t="s">
        <v>33</v>
      </c>
      <c r="T45" s="28">
        <f>SUM(T38,T43)</f>
        <v>122008.10607694593</v>
      </c>
      <c r="U45" s="28">
        <f>SUM(U38,U43)</f>
        <v>219520.71456921514</v>
      </c>
      <c r="V45" s="28">
        <f>SUM(V38,V43)</f>
        <v>4138.9818859771713</v>
      </c>
      <c r="W45" s="28">
        <f>SUM(W38,W43)</f>
        <v>345667.80253213824</v>
      </c>
      <c r="X45" s="29"/>
      <c r="Y45" s="69">
        <f>SUM(Y38,Y43)</f>
        <v>5762.2311095560563</v>
      </c>
      <c r="Z45" s="69">
        <f>SUM(Z38,Z43)</f>
        <v>20931.188615349343</v>
      </c>
      <c r="AA45" s="69">
        <f>SUM(AA38,AA43)</f>
        <v>1027.1677449255671</v>
      </c>
      <c r="AB45" s="69">
        <f>SUM(AB38,AB43)</f>
        <v>27720.587469830964</v>
      </c>
      <c r="AC45" s="29"/>
      <c r="AD45" s="31">
        <f t="shared" ref="AD45:AG46" si="44">IF(T45&lt;&gt;0,Y45/T45,"--")</f>
        <v>4.7228264537784344E-2</v>
      </c>
      <c r="AE45" s="31">
        <f t="shared" si="44"/>
        <v>9.5349491989512064E-2</v>
      </c>
      <c r="AF45" s="31">
        <f t="shared" si="44"/>
        <v>0.24816918102628113</v>
      </c>
      <c r="AG45" s="32">
        <f t="shared" si="44"/>
        <v>8.0194300038267691E-2</v>
      </c>
      <c r="AR45" s="85" t="s">
        <v>33</v>
      </c>
      <c r="AS45" s="28">
        <f>SUM(AS38,AS43)</f>
        <v>4008.9806916308339</v>
      </c>
      <c r="AT45" s="28">
        <f>SUM(AT38,AT43)</f>
        <v>40092.781661855421</v>
      </c>
      <c r="AU45" s="28">
        <f>SUM(AU38,AU43)</f>
        <v>301.46916532068445</v>
      </c>
      <c r="AV45" s="28">
        <f>SUM(AV38,AV43)</f>
        <v>44403.231518806941</v>
      </c>
      <c r="AW45" s="29"/>
      <c r="AX45" s="69">
        <f>SUM(AX38,AX43)</f>
        <v>200.04073993473446</v>
      </c>
      <c r="AY45" s="69">
        <f>SUM(AY38,AY43)</f>
        <v>3831.2508597978376</v>
      </c>
      <c r="AZ45" s="69">
        <f>SUM(AZ38,AZ43)</f>
        <v>65.469287538226155</v>
      </c>
      <c r="BA45" s="69">
        <f>SUM(BA38,BA43)</f>
        <v>4096.7608872707979</v>
      </c>
      <c r="BB45" s="29"/>
      <c r="BC45" s="31">
        <f t="shared" ref="BC45:BF46" si="45">IF(AS45&lt;&gt;0,AX45/AS45,"--")</f>
        <v>4.9898154997937608E-2</v>
      </c>
      <c r="BD45" s="31">
        <f t="shared" si="45"/>
        <v>9.5559616993173585E-2</v>
      </c>
      <c r="BE45" s="31">
        <f t="shared" si="45"/>
        <v>0.21716744221115925</v>
      </c>
      <c r="BF45" s="32">
        <f t="shared" si="45"/>
        <v>9.2262674295126898E-2</v>
      </c>
    </row>
    <row r="46" spans="1:66" ht="12.75" customHeight="1" x14ac:dyDescent="0.3">
      <c r="A46" s="86" t="s">
        <v>17</v>
      </c>
      <c r="B46" s="19">
        <f>SUM(B32,B45)</f>
        <v>148838.39338711533</v>
      </c>
      <c r="C46" s="19">
        <f>SUM(C32,C45)</f>
        <v>259613.49623107057</v>
      </c>
      <c r="D46" s="19">
        <f>SUM(D32,D45)</f>
        <v>4440.4510512978559</v>
      </c>
      <c r="E46" s="19">
        <f>SUM(E32,E45)</f>
        <v>412892.3406694837</v>
      </c>
      <c r="G46" s="51">
        <f>SUM(G32,G45)</f>
        <v>8801.2402995364046</v>
      </c>
      <c r="H46" s="51">
        <f>SUM(H32,H45)</f>
        <v>24762.439475147185</v>
      </c>
      <c r="I46" s="51">
        <f>SUM(I32,I45)</f>
        <v>1092.6370324637933</v>
      </c>
      <c r="J46" s="51">
        <f>SUM(J32,J45)</f>
        <v>34656.316807147377</v>
      </c>
      <c r="L46" s="22">
        <f t="shared" si="43"/>
        <v>5.9132862826899557E-2</v>
      </c>
      <c r="M46" s="22">
        <f t="shared" si="43"/>
        <v>9.538194213565547E-2</v>
      </c>
      <c r="N46" s="22">
        <f t="shared" si="43"/>
        <v>0.24606442450129862</v>
      </c>
      <c r="O46" s="23">
        <f t="shared" si="43"/>
        <v>8.3935480011457564E-2</v>
      </c>
      <c r="S46" s="86" t="s">
        <v>17</v>
      </c>
      <c r="T46" s="19">
        <f>SUM(T32,T45)</f>
        <v>144351.9178962482</v>
      </c>
      <c r="U46" s="19">
        <f>SUM(U32,U45)</f>
        <v>219520.71456921514</v>
      </c>
      <c r="V46" s="19">
        <f>SUM(V32,V45)</f>
        <v>4138.9818859771713</v>
      </c>
      <c r="W46" s="19">
        <f>SUM(W32,W45)</f>
        <v>368011.61435144051</v>
      </c>
      <c r="Y46" s="51">
        <f>SUM(Y32,Y45)</f>
        <v>8540.6243011515326</v>
      </c>
      <c r="Z46" s="51">
        <f>SUM(Z32,Z45)</f>
        <v>20931.188615349343</v>
      </c>
      <c r="AA46" s="51">
        <f>SUM(AA32,AA45)</f>
        <v>1027.1677449255671</v>
      </c>
      <c r="AB46" s="51">
        <f>SUM(AB32,AB45)</f>
        <v>30498.980661426438</v>
      </c>
      <c r="AD46" s="22">
        <f t="shared" si="44"/>
        <v>5.9165298429148958E-2</v>
      </c>
      <c r="AE46" s="22">
        <f t="shared" si="44"/>
        <v>9.5349491989512064E-2</v>
      </c>
      <c r="AF46" s="22">
        <f t="shared" si="44"/>
        <v>0.24816918102628113</v>
      </c>
      <c r="AG46" s="23">
        <f t="shared" si="44"/>
        <v>8.2875049243149132E-2</v>
      </c>
      <c r="AR46" s="86" t="s">
        <v>17</v>
      </c>
      <c r="AS46" s="19">
        <f>SUM(AS32,AS45)</f>
        <v>4486.4754908671484</v>
      </c>
      <c r="AT46" s="19">
        <f>SUM(AT32,AT45)</f>
        <v>40092.781661855421</v>
      </c>
      <c r="AU46" s="19">
        <f>SUM(AU32,AU45)</f>
        <v>301.46916532068445</v>
      </c>
      <c r="AV46" s="19">
        <f>SUM(AV32,AV45)</f>
        <v>44880.726318043256</v>
      </c>
      <c r="AX46" s="51">
        <f>SUM(AX32,AX45)</f>
        <v>260.61599838487246</v>
      </c>
      <c r="AY46" s="51">
        <f>SUM(AY32,AY45)</f>
        <v>3831.2508597978376</v>
      </c>
      <c r="AZ46" s="51">
        <f>SUM(AZ32,AZ45)</f>
        <v>65.469287538226155</v>
      </c>
      <c r="BA46" s="51">
        <f>SUM(BA32,BA45)</f>
        <v>4157.3361457209357</v>
      </c>
      <c r="BC46" s="22">
        <f t="shared" si="45"/>
        <v>5.8089250440661711E-2</v>
      </c>
      <c r="BD46" s="22">
        <f t="shared" si="45"/>
        <v>9.5559616993173585E-2</v>
      </c>
      <c r="BE46" s="22">
        <f t="shared" si="45"/>
        <v>0.21716744221115925</v>
      </c>
      <c r="BF46" s="23">
        <f t="shared" si="45"/>
        <v>9.2630767966194322E-2</v>
      </c>
    </row>
    <row r="47" spans="1:66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  <c r="S47" s="87"/>
      <c r="T47" s="37"/>
      <c r="U47" s="37"/>
      <c r="V47" s="37"/>
      <c r="W47" s="37"/>
      <c r="X47" s="84"/>
      <c r="Y47" s="81"/>
      <c r="Z47" s="81"/>
      <c r="AA47" s="81"/>
      <c r="AB47" s="81"/>
      <c r="AC47" s="84"/>
      <c r="AD47" s="84"/>
      <c r="AE47" s="84"/>
      <c r="AF47" s="84"/>
      <c r="AG47" s="88"/>
      <c r="AR47" s="87"/>
      <c r="AS47" s="37"/>
      <c r="AT47" s="37"/>
      <c r="AU47" s="37"/>
      <c r="AV47" s="37"/>
      <c r="AW47" s="84"/>
      <c r="AX47" s="81"/>
      <c r="AY47" s="81"/>
      <c r="AZ47" s="81"/>
      <c r="BA47" s="81"/>
      <c r="BB47" s="84"/>
      <c r="BC47" s="84"/>
      <c r="BD47" s="84"/>
      <c r="BE47" s="84"/>
      <c r="BF47" s="88"/>
    </row>
    <row r="48" spans="1:66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  <c r="S48" s="4" t="s">
        <v>18</v>
      </c>
      <c r="T48" s="9" t="s">
        <v>1</v>
      </c>
      <c r="U48" s="10"/>
      <c r="V48" s="10"/>
      <c r="W48" s="10"/>
      <c r="X48" s="3"/>
      <c r="Y48" s="9" t="s">
        <v>2</v>
      </c>
      <c r="Z48" s="11"/>
      <c r="AA48" s="11"/>
      <c r="AB48" s="11"/>
      <c r="AC48" s="3"/>
      <c r="AD48" s="9" t="s">
        <v>3</v>
      </c>
      <c r="AE48" s="11"/>
      <c r="AF48" s="11"/>
      <c r="AG48" s="12"/>
      <c r="AR48" s="4" t="s">
        <v>18</v>
      </c>
      <c r="AS48" s="9" t="s">
        <v>1</v>
      </c>
      <c r="AT48" s="10"/>
      <c r="AU48" s="10"/>
      <c r="AV48" s="10"/>
      <c r="AW48" s="3"/>
      <c r="AX48" s="9" t="s">
        <v>2</v>
      </c>
      <c r="AY48" s="11"/>
      <c r="AZ48" s="11"/>
      <c r="BA48" s="11"/>
      <c r="BB48" s="3"/>
      <c r="BC48" s="9" t="s">
        <v>3</v>
      </c>
      <c r="BD48" s="11"/>
      <c r="BE48" s="11"/>
      <c r="BF48" s="12"/>
    </row>
    <row r="49" spans="1:66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  <c r="S49" s="77" t="s">
        <v>23</v>
      </c>
      <c r="T49" s="14" t="s">
        <v>4</v>
      </c>
      <c r="U49" s="14" t="s">
        <v>5</v>
      </c>
      <c r="V49" s="14" t="s">
        <v>6</v>
      </c>
      <c r="W49" s="14" t="s">
        <v>173</v>
      </c>
      <c r="Y49" s="14" t="s">
        <v>4</v>
      </c>
      <c r="Z49" s="14" t="s">
        <v>5</v>
      </c>
      <c r="AA49" s="14" t="s">
        <v>6</v>
      </c>
      <c r="AB49" s="14" t="s">
        <v>173</v>
      </c>
      <c r="AD49" s="14" t="s">
        <v>4</v>
      </c>
      <c r="AE49" s="14" t="s">
        <v>5</v>
      </c>
      <c r="AF49" s="14" t="s">
        <v>6</v>
      </c>
      <c r="AG49" s="15" t="s">
        <v>173</v>
      </c>
      <c r="AR49" s="77" t="s">
        <v>23</v>
      </c>
      <c r="AS49" s="14" t="s">
        <v>4</v>
      </c>
      <c r="AT49" s="14" t="s">
        <v>5</v>
      </c>
      <c r="AU49" s="14" t="s">
        <v>6</v>
      </c>
      <c r="AV49" s="14" t="s">
        <v>173</v>
      </c>
      <c r="AX49" s="14" t="s">
        <v>4</v>
      </c>
      <c r="AY49" s="14" t="s">
        <v>5</v>
      </c>
      <c r="AZ49" s="14" t="s">
        <v>6</v>
      </c>
      <c r="BA49" s="14" t="s">
        <v>173</v>
      </c>
      <c r="BC49" s="14" t="s">
        <v>4</v>
      </c>
      <c r="BD49" s="14" t="s">
        <v>5</v>
      </c>
      <c r="BE49" s="14" t="s">
        <v>6</v>
      </c>
      <c r="BF49" s="15" t="s">
        <v>173</v>
      </c>
    </row>
    <row r="50" spans="1:66" x14ac:dyDescent="0.25">
      <c r="A50" s="18" t="s">
        <v>19</v>
      </c>
      <c r="B50" s="19">
        <f t="shared" ref="B50:D51" si="46">SUM(T50,AS50)</f>
        <v>3498.532988004356</v>
      </c>
      <c r="C50" s="19">
        <f t="shared" si="46"/>
        <v>0</v>
      </c>
      <c r="D50" s="19">
        <f t="shared" si="46"/>
        <v>0</v>
      </c>
      <c r="E50" s="19">
        <f>SUM(B50:D50)</f>
        <v>3498.532988004356</v>
      </c>
      <c r="G50" s="51">
        <f t="shared" ref="G50:I51" si="47">SUM(Y50,AX50)</f>
        <v>235.82689411821383</v>
      </c>
      <c r="H50" s="51">
        <f t="shared" si="47"/>
        <v>0</v>
      </c>
      <c r="I50" s="51">
        <f t="shared" si="47"/>
        <v>0</v>
      </c>
      <c r="J50" s="51">
        <f>SUM(G50:I50)</f>
        <v>235.82689411821383</v>
      </c>
      <c r="L50" s="22">
        <f t="shared" ref="L50:O52" si="48">IF(B50&lt;&gt;0,G50/B50,"--")</f>
        <v>6.7407366152272566E-2</v>
      </c>
      <c r="M50" s="22" t="str">
        <f t="shared" si="48"/>
        <v>--</v>
      </c>
      <c r="N50" s="22" t="str">
        <f t="shared" si="48"/>
        <v>--</v>
      </c>
      <c r="O50" s="23">
        <f t="shared" si="48"/>
        <v>6.7407366152272566E-2</v>
      </c>
      <c r="S50" s="18" t="s">
        <v>19</v>
      </c>
      <c r="T50" s="19">
        <v>3498.532988004356</v>
      </c>
      <c r="U50" s="19">
        <v>0</v>
      </c>
      <c r="V50" s="19">
        <v>0</v>
      </c>
      <c r="W50" s="19">
        <f>SUM(T50:V50)</f>
        <v>3498.532988004356</v>
      </c>
      <c r="Y50" s="51">
        <v>235.82689411821383</v>
      </c>
      <c r="Z50" s="51">
        <v>0</v>
      </c>
      <c r="AA50" s="51">
        <v>0</v>
      </c>
      <c r="AB50" s="51">
        <f>SUM(Y50:AA50)</f>
        <v>235.82689411821383</v>
      </c>
      <c r="AD50" s="22">
        <f t="shared" ref="AD50:AG52" si="49">IF(T50&lt;&gt;0,Y50/T50,"--")</f>
        <v>6.7407366152272566E-2</v>
      </c>
      <c r="AE50" s="22" t="str">
        <f t="shared" si="49"/>
        <v>--</v>
      </c>
      <c r="AF50" s="22" t="str">
        <f t="shared" si="49"/>
        <v>--</v>
      </c>
      <c r="AG50" s="23">
        <f t="shared" si="49"/>
        <v>6.7407366152272566E-2</v>
      </c>
      <c r="AI50">
        <v>128</v>
      </c>
      <c r="AM50">
        <f>$AM$8</f>
        <v>7</v>
      </c>
      <c r="AN50">
        <f>$AN$8</f>
        <v>29</v>
      </c>
      <c r="AO50">
        <f>$AO$8</f>
        <v>51</v>
      </c>
      <c r="AR50" s="18" t="s">
        <v>19</v>
      </c>
      <c r="AS50" s="19">
        <v>0</v>
      </c>
      <c r="AT50" s="19">
        <v>0</v>
      </c>
      <c r="AU50" s="19">
        <v>0</v>
      </c>
      <c r="AV50" s="19">
        <f>SUM(AS50:AU50)</f>
        <v>0</v>
      </c>
      <c r="AX50" s="51">
        <v>0</v>
      </c>
      <c r="AY50" s="51">
        <v>0</v>
      </c>
      <c r="AZ50" s="51">
        <v>0</v>
      </c>
      <c r="BA50" s="51">
        <f>SUM(AX50:AZ50)</f>
        <v>0</v>
      </c>
      <c r="BC50" s="22" t="str">
        <f t="shared" ref="BC50:BF52" si="50">IF(AS50&lt;&gt;0,AX50/AS50,"--")</f>
        <v>--</v>
      </c>
      <c r="BD50" s="22" t="str">
        <f t="shared" si="50"/>
        <v>--</v>
      </c>
      <c r="BE50" s="22" t="str">
        <f t="shared" si="50"/>
        <v>--</v>
      </c>
      <c r="BF50" s="23" t="str">
        <f t="shared" si="50"/>
        <v>--</v>
      </c>
      <c r="BH50">
        <v>128</v>
      </c>
      <c r="BL50">
        <f>$BL$8</f>
        <v>10</v>
      </c>
      <c r="BM50">
        <f>$BM$8</f>
        <v>32</v>
      </c>
      <c r="BN50">
        <f>$BN$8</f>
        <v>54</v>
      </c>
    </row>
    <row r="51" spans="1:66" x14ac:dyDescent="0.25">
      <c r="A51" s="18" t="s">
        <v>20</v>
      </c>
      <c r="B51" s="19">
        <f t="shared" si="46"/>
        <v>0</v>
      </c>
      <c r="C51" s="19">
        <f t="shared" si="46"/>
        <v>0</v>
      </c>
      <c r="D51" s="19">
        <f t="shared" si="46"/>
        <v>0</v>
      </c>
      <c r="E51" s="19">
        <f>SUM(B51:D51)</f>
        <v>0</v>
      </c>
      <c r="G51" s="51">
        <f t="shared" si="47"/>
        <v>0</v>
      </c>
      <c r="H51" s="51">
        <f t="shared" si="47"/>
        <v>0</v>
      </c>
      <c r="I51" s="51">
        <f t="shared" si="47"/>
        <v>0</v>
      </c>
      <c r="J51" s="51">
        <f>SUM(G51:I51)</f>
        <v>0</v>
      </c>
      <c r="L51" s="22" t="str">
        <f t="shared" si="48"/>
        <v>--</v>
      </c>
      <c r="M51" s="22" t="str">
        <f t="shared" si="48"/>
        <v>--</v>
      </c>
      <c r="N51" s="22" t="str">
        <f t="shared" si="48"/>
        <v>--</v>
      </c>
      <c r="O51" s="23" t="str">
        <f t="shared" si="48"/>
        <v>--</v>
      </c>
      <c r="S51" s="18" t="s">
        <v>20</v>
      </c>
      <c r="T51" s="19">
        <v>0</v>
      </c>
      <c r="U51" s="19">
        <v>0</v>
      </c>
      <c r="V51" s="19">
        <v>0</v>
      </c>
      <c r="W51" s="19">
        <f>SUM(T51:V51)</f>
        <v>0</v>
      </c>
      <c r="Y51" s="51">
        <v>0</v>
      </c>
      <c r="Z51" s="51">
        <v>0</v>
      </c>
      <c r="AA51" s="51">
        <v>0</v>
      </c>
      <c r="AB51" s="51">
        <f>SUM(Y51:AA51)</f>
        <v>0</v>
      </c>
      <c r="AD51" s="22" t="str">
        <f t="shared" si="49"/>
        <v>--</v>
      </c>
      <c r="AE51" s="22" t="str">
        <f t="shared" si="49"/>
        <v>--</v>
      </c>
      <c r="AF51" s="22" t="str">
        <f t="shared" si="49"/>
        <v>--</v>
      </c>
      <c r="AG51" s="23" t="str">
        <f t="shared" si="49"/>
        <v>--</v>
      </c>
      <c r="AI51">
        <v>130</v>
      </c>
      <c r="AM51">
        <f>$AM$8</f>
        <v>7</v>
      </c>
      <c r="AN51">
        <f>$AN$8</f>
        <v>29</v>
      </c>
      <c r="AO51">
        <f>$AO$8</f>
        <v>51</v>
      </c>
      <c r="AR51" s="18" t="s">
        <v>20</v>
      </c>
      <c r="AS51" s="19">
        <v>0</v>
      </c>
      <c r="AT51" s="19">
        <v>0</v>
      </c>
      <c r="AU51" s="19">
        <v>0</v>
      </c>
      <c r="AV51" s="19">
        <f>SUM(AS51:AU51)</f>
        <v>0</v>
      </c>
      <c r="AX51" s="51">
        <v>0</v>
      </c>
      <c r="AY51" s="51">
        <v>0</v>
      </c>
      <c r="AZ51" s="51">
        <v>0</v>
      </c>
      <c r="BA51" s="51">
        <f>SUM(AX51:AZ51)</f>
        <v>0</v>
      </c>
      <c r="BC51" s="22" t="str">
        <f t="shared" si="50"/>
        <v>--</v>
      </c>
      <c r="BD51" s="22" t="str">
        <f t="shared" si="50"/>
        <v>--</v>
      </c>
      <c r="BE51" s="22" t="str">
        <f t="shared" si="50"/>
        <v>--</v>
      </c>
      <c r="BF51" s="23" t="str">
        <f t="shared" si="50"/>
        <v>--</v>
      </c>
      <c r="BH51">
        <v>130</v>
      </c>
      <c r="BL51">
        <f>$BL$8</f>
        <v>10</v>
      </c>
      <c r="BM51">
        <f>$BM$8</f>
        <v>32</v>
      </c>
      <c r="BN51">
        <f>$BN$8</f>
        <v>54</v>
      </c>
    </row>
    <row r="52" spans="1:66" x14ac:dyDescent="0.25">
      <c r="A52" s="18" t="s">
        <v>31</v>
      </c>
      <c r="B52" s="19">
        <f>SUM(B50:B51)</f>
        <v>3498.532988004356</v>
      </c>
      <c r="C52" s="19">
        <f>SUM(C50:C51)</f>
        <v>0</v>
      </c>
      <c r="D52" s="19">
        <f>SUM(D50:D51)</f>
        <v>0</v>
      </c>
      <c r="E52" s="19">
        <f>SUM(E50:E51)</f>
        <v>3498.532988004356</v>
      </c>
      <c r="G52" s="51">
        <f>SUM(G50:G51)</f>
        <v>235.82689411821383</v>
      </c>
      <c r="H52" s="51">
        <f>SUM(H50:H51)</f>
        <v>0</v>
      </c>
      <c r="I52" s="51">
        <f>SUM(I50:I51)</f>
        <v>0</v>
      </c>
      <c r="J52" s="51">
        <f>SUM(J50:J51)</f>
        <v>235.82689411821383</v>
      </c>
      <c r="L52" s="22">
        <f t="shared" si="48"/>
        <v>6.7407366152272566E-2</v>
      </c>
      <c r="M52" s="22" t="str">
        <f t="shared" si="48"/>
        <v>--</v>
      </c>
      <c r="N52" s="22" t="str">
        <f t="shared" si="48"/>
        <v>--</v>
      </c>
      <c r="O52" s="23">
        <f t="shared" si="48"/>
        <v>6.7407366152272566E-2</v>
      </c>
      <c r="S52" s="18" t="s">
        <v>31</v>
      </c>
      <c r="T52" s="19">
        <f>SUM(T50:T51)</f>
        <v>3498.532988004356</v>
      </c>
      <c r="U52" s="19">
        <f>SUM(U50:U51)</f>
        <v>0</v>
      </c>
      <c r="V52" s="19">
        <f>SUM(V50:V51)</f>
        <v>0</v>
      </c>
      <c r="W52" s="19">
        <f>SUM(W50:W51)</f>
        <v>3498.532988004356</v>
      </c>
      <c r="Y52" s="51">
        <f>SUM(Y50:Y51)</f>
        <v>235.82689411821383</v>
      </c>
      <c r="Z52" s="51">
        <f>SUM(Z50:Z51)</f>
        <v>0</v>
      </c>
      <c r="AA52" s="51">
        <f>SUM(AA50:AA51)</f>
        <v>0</v>
      </c>
      <c r="AB52" s="51">
        <f>SUM(AB50:AB51)</f>
        <v>235.82689411821383</v>
      </c>
      <c r="AD52" s="22">
        <f t="shared" si="49"/>
        <v>6.7407366152272566E-2</v>
      </c>
      <c r="AE52" s="22" t="str">
        <f t="shared" si="49"/>
        <v>--</v>
      </c>
      <c r="AF52" s="22" t="str">
        <f t="shared" si="49"/>
        <v>--</v>
      </c>
      <c r="AG52" s="23">
        <f t="shared" si="49"/>
        <v>6.7407366152272566E-2</v>
      </c>
      <c r="AR52" s="18" t="s">
        <v>31</v>
      </c>
      <c r="AS52" s="19">
        <f>SUM(AS50:AS51)</f>
        <v>0</v>
      </c>
      <c r="AT52" s="19">
        <f>SUM(AT50:AT51)</f>
        <v>0</v>
      </c>
      <c r="AU52" s="19">
        <f>SUM(AU50:AU51)</f>
        <v>0</v>
      </c>
      <c r="AV52" s="19">
        <f>SUM(AV50:AV51)</f>
        <v>0</v>
      </c>
      <c r="AX52" s="51">
        <f>SUM(AX50:AX51)</f>
        <v>0</v>
      </c>
      <c r="AY52" s="51">
        <f>SUM(AY50:AY51)</f>
        <v>0</v>
      </c>
      <c r="AZ52" s="51">
        <f>SUM(AZ50:AZ51)</f>
        <v>0</v>
      </c>
      <c r="BA52" s="51">
        <f>SUM(BA50:BA51)</f>
        <v>0</v>
      </c>
      <c r="BC52" s="22" t="str">
        <f t="shared" si="50"/>
        <v>--</v>
      </c>
      <c r="BD52" s="22" t="str">
        <f t="shared" si="50"/>
        <v>--</v>
      </c>
      <c r="BE52" s="22" t="str">
        <f t="shared" si="50"/>
        <v>--</v>
      </c>
      <c r="BF52" s="23" t="str">
        <f t="shared" si="50"/>
        <v>--</v>
      </c>
    </row>
    <row r="53" spans="1:66" ht="13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  <c r="S53" s="78" t="s">
        <v>32</v>
      </c>
      <c r="T53" s="19"/>
      <c r="U53" s="19"/>
      <c r="V53" s="19"/>
      <c r="W53" s="19"/>
      <c r="Y53" s="51"/>
      <c r="Z53" s="51"/>
      <c r="AA53" s="51"/>
      <c r="AB53" s="51"/>
      <c r="AG53" s="17"/>
      <c r="AR53" s="78" t="s">
        <v>32</v>
      </c>
      <c r="AS53" s="19"/>
      <c r="AT53" s="19"/>
      <c r="AU53" s="19"/>
      <c r="AV53" s="19"/>
      <c r="AX53" s="51"/>
      <c r="AY53" s="51"/>
      <c r="AZ53" s="51"/>
      <c r="BA53" s="51"/>
      <c r="BF53" s="17"/>
    </row>
    <row r="54" spans="1:66" x14ac:dyDescent="0.25">
      <c r="A54" s="18" t="s">
        <v>19</v>
      </c>
      <c r="B54" s="19">
        <f t="shared" ref="B54:D55" si="51">SUM(T54,AS54)</f>
        <v>0</v>
      </c>
      <c r="C54" s="19">
        <f t="shared" si="51"/>
        <v>3017.2909927110186</v>
      </c>
      <c r="D54" s="19">
        <f t="shared" si="51"/>
        <v>0</v>
      </c>
      <c r="E54" s="19">
        <f>SUM(B54:D54)</f>
        <v>3017.2909927110186</v>
      </c>
      <c r="G54" s="51">
        <f t="shared" ref="G54:I55" si="52">SUM(Y54,AX54)</f>
        <v>0</v>
      </c>
      <c r="H54" s="51">
        <f t="shared" si="52"/>
        <v>2447.5680723792939</v>
      </c>
      <c r="I54" s="51">
        <f t="shared" si="52"/>
        <v>0</v>
      </c>
      <c r="J54" s="51">
        <f>SUM(G54:I54)</f>
        <v>2447.5680723792939</v>
      </c>
      <c r="L54" s="22" t="str">
        <f t="shared" ref="L54:O57" si="53">IF(B54&lt;&gt;0,G54/B54,"--")</f>
        <v>--</v>
      </c>
      <c r="M54" s="22">
        <f t="shared" si="53"/>
        <v>0.81118065121725902</v>
      </c>
      <c r="N54" s="22" t="str">
        <f t="shared" si="53"/>
        <v>--</v>
      </c>
      <c r="O54" s="23">
        <f t="shared" si="53"/>
        <v>0.81118065121725902</v>
      </c>
      <c r="S54" s="18" t="s">
        <v>19</v>
      </c>
      <c r="T54" s="19">
        <v>0</v>
      </c>
      <c r="U54" s="19">
        <v>2984.2620780505727</v>
      </c>
      <c r="V54" s="19">
        <v>0</v>
      </c>
      <c r="W54" s="19">
        <f>SUM(T54:V54)</f>
        <v>2984.2620780505727</v>
      </c>
      <c r="Y54" s="51">
        <v>0</v>
      </c>
      <c r="Z54" s="51">
        <v>2428.5153531259266</v>
      </c>
      <c r="AA54" s="51">
        <v>0</v>
      </c>
      <c r="AB54" s="51">
        <f>SUM(Y54:AA54)</f>
        <v>2428.5153531259266</v>
      </c>
      <c r="AD54" s="22" t="str">
        <f t="shared" ref="AD54:AG57" si="54">IF(T54&lt;&gt;0,Y54/T54,"--")</f>
        <v>--</v>
      </c>
      <c r="AE54" s="22">
        <f t="shared" si="54"/>
        <v>0.81377415575790191</v>
      </c>
      <c r="AF54" s="22" t="str">
        <f t="shared" si="54"/>
        <v>--</v>
      </c>
      <c r="AG54" s="23">
        <f t="shared" si="54"/>
        <v>0.81377415575790191</v>
      </c>
      <c r="AI54">
        <v>105</v>
      </c>
      <c r="AM54">
        <f>$AM$8</f>
        <v>7</v>
      </c>
      <c r="AN54">
        <f>$AN$8</f>
        <v>29</v>
      </c>
      <c r="AO54">
        <f>$AO$8</f>
        <v>51</v>
      </c>
      <c r="AR54" s="18" t="s">
        <v>19</v>
      </c>
      <c r="AS54" s="19">
        <v>0</v>
      </c>
      <c r="AT54" s="19">
        <v>33.028914660446155</v>
      </c>
      <c r="AU54" s="19">
        <v>0</v>
      </c>
      <c r="AV54" s="19">
        <f>SUM(AS54:AU54)</f>
        <v>33.028914660446155</v>
      </c>
      <c r="AX54" s="51">
        <v>0</v>
      </c>
      <c r="AY54" s="51">
        <v>19.05271925336746</v>
      </c>
      <c r="AZ54" s="51">
        <v>0</v>
      </c>
      <c r="BA54" s="51">
        <f>SUM(AX54:AZ54)</f>
        <v>19.05271925336746</v>
      </c>
      <c r="BC54" s="22" t="str">
        <f t="shared" ref="BC54:BF57" si="55">IF(AS54&lt;&gt;0,AX54/AS54,"--")</f>
        <v>--</v>
      </c>
      <c r="BD54" s="22">
        <f t="shared" si="55"/>
        <v>0.57684969213305948</v>
      </c>
      <c r="BE54" s="22" t="str">
        <f t="shared" si="55"/>
        <v>--</v>
      </c>
      <c r="BF54" s="23">
        <f t="shared" si="55"/>
        <v>0.57684969213305948</v>
      </c>
      <c r="BH54">
        <v>105</v>
      </c>
      <c r="BL54">
        <f>$BL$8</f>
        <v>10</v>
      </c>
      <c r="BM54">
        <f>$BM$8</f>
        <v>32</v>
      </c>
      <c r="BN54">
        <f>$BN$8</f>
        <v>54</v>
      </c>
    </row>
    <row r="55" spans="1:66" x14ac:dyDescent="0.25">
      <c r="A55" s="18" t="s">
        <v>20</v>
      </c>
      <c r="B55" s="19">
        <f t="shared" si="51"/>
        <v>0</v>
      </c>
      <c r="C55" s="19">
        <f t="shared" si="51"/>
        <v>854.64457786948753</v>
      </c>
      <c r="D55" s="19">
        <f t="shared" si="51"/>
        <v>0</v>
      </c>
      <c r="E55" s="19">
        <f>SUM(B55:D55)</f>
        <v>854.64457786948753</v>
      </c>
      <c r="G55" s="51">
        <f t="shared" si="52"/>
        <v>0</v>
      </c>
      <c r="H55" s="51">
        <f t="shared" si="52"/>
        <v>1499.5673427057077</v>
      </c>
      <c r="I55" s="51">
        <f t="shared" si="52"/>
        <v>0</v>
      </c>
      <c r="J55" s="51">
        <f>SUM(G55:I55)</f>
        <v>1499.5673427057077</v>
      </c>
      <c r="L55" s="22" t="str">
        <f t="shared" si="53"/>
        <v>--</v>
      </c>
      <c r="M55" s="22">
        <f t="shared" si="53"/>
        <v>1.7546093212735576</v>
      </c>
      <c r="N55" s="22" t="str">
        <f t="shared" si="53"/>
        <v>--</v>
      </c>
      <c r="O55" s="23">
        <f t="shared" si="53"/>
        <v>1.7546093212735576</v>
      </c>
      <c r="S55" s="18" t="s">
        <v>20</v>
      </c>
      <c r="T55" s="19">
        <v>0</v>
      </c>
      <c r="U55" s="19">
        <v>854.64457786948753</v>
      </c>
      <c r="V55" s="19">
        <v>0</v>
      </c>
      <c r="W55" s="19">
        <f>SUM(T55:V55)</f>
        <v>854.64457786948753</v>
      </c>
      <c r="Y55" s="51">
        <v>0</v>
      </c>
      <c r="Z55" s="51">
        <v>1499.5673427057077</v>
      </c>
      <c r="AA55" s="51">
        <v>0</v>
      </c>
      <c r="AB55" s="51">
        <f>SUM(Y55:AA55)</f>
        <v>1499.5673427057077</v>
      </c>
      <c r="AD55" s="22" t="str">
        <f t="shared" si="54"/>
        <v>--</v>
      </c>
      <c r="AE55" s="22">
        <f t="shared" si="54"/>
        <v>1.7546093212735576</v>
      </c>
      <c r="AF55" s="22" t="str">
        <f t="shared" si="54"/>
        <v>--</v>
      </c>
      <c r="AG55" s="23">
        <f t="shared" si="54"/>
        <v>1.7546093212735576</v>
      </c>
      <c r="AI55">
        <v>107</v>
      </c>
      <c r="AM55">
        <f>$AM$8</f>
        <v>7</v>
      </c>
      <c r="AN55">
        <f>$AN$8</f>
        <v>29</v>
      </c>
      <c r="AO55">
        <f>$AO$8</f>
        <v>51</v>
      </c>
      <c r="AR55" s="18" t="s">
        <v>20</v>
      </c>
      <c r="AS55" s="19">
        <v>0</v>
      </c>
      <c r="AT55" s="19">
        <v>0</v>
      </c>
      <c r="AU55" s="19">
        <v>0</v>
      </c>
      <c r="AV55" s="19">
        <f>SUM(AS55:AU55)</f>
        <v>0</v>
      </c>
      <c r="AX55" s="51">
        <v>0</v>
      </c>
      <c r="AY55" s="51">
        <v>0</v>
      </c>
      <c r="AZ55" s="51">
        <v>0</v>
      </c>
      <c r="BA55" s="51">
        <f>SUM(AX55:AZ55)</f>
        <v>0</v>
      </c>
      <c r="BC55" s="22" t="str">
        <f t="shared" si="55"/>
        <v>--</v>
      </c>
      <c r="BD55" s="22" t="str">
        <f t="shared" si="55"/>
        <v>--</v>
      </c>
      <c r="BE55" s="22" t="str">
        <f t="shared" si="55"/>
        <v>--</v>
      </c>
      <c r="BF55" s="23" t="str">
        <f t="shared" si="55"/>
        <v>--</v>
      </c>
      <c r="BH55">
        <v>107</v>
      </c>
      <c r="BL55">
        <f>$BL$8</f>
        <v>10</v>
      </c>
      <c r="BM55">
        <f>$BM$8</f>
        <v>32</v>
      </c>
      <c r="BN55">
        <f>$BN$8</f>
        <v>54</v>
      </c>
    </row>
    <row r="56" spans="1:66" x14ac:dyDescent="0.25">
      <c r="A56" s="79" t="s">
        <v>33</v>
      </c>
      <c r="B56" s="28">
        <f>SUM(B54:B55)</f>
        <v>0</v>
      </c>
      <c r="C56" s="28">
        <f>SUM(C54:C55)</f>
        <v>3871.935570580506</v>
      </c>
      <c r="D56" s="28">
        <f>SUM(D54:D55)</f>
        <v>0</v>
      </c>
      <c r="E56" s="28">
        <f>SUM(E54:E55)</f>
        <v>3871.935570580506</v>
      </c>
      <c r="F56" s="29"/>
      <c r="G56" s="69">
        <f>SUM(G54:G55)</f>
        <v>0</v>
      </c>
      <c r="H56" s="69">
        <f>SUM(H54:H55)</f>
        <v>3947.1354150850016</v>
      </c>
      <c r="I56" s="69">
        <f>SUM(I54:I55)</f>
        <v>0</v>
      </c>
      <c r="J56" s="69">
        <f>SUM(J54:J55)</f>
        <v>3947.1354150850016</v>
      </c>
      <c r="K56" s="29"/>
      <c r="L56" s="31" t="str">
        <f t="shared" si="53"/>
        <v>--</v>
      </c>
      <c r="M56" s="31">
        <f t="shared" si="53"/>
        <v>1.019421770619293</v>
      </c>
      <c r="N56" s="31" t="str">
        <f t="shared" si="53"/>
        <v>--</v>
      </c>
      <c r="O56" s="32">
        <f t="shared" si="53"/>
        <v>1.019421770619293</v>
      </c>
      <c r="S56" s="79" t="s">
        <v>33</v>
      </c>
      <c r="T56" s="28">
        <f>SUM(T54:T55)</f>
        <v>0</v>
      </c>
      <c r="U56" s="28">
        <f>SUM(U54:U55)</f>
        <v>3838.9066559200601</v>
      </c>
      <c r="V56" s="28">
        <f>SUM(V54:V55)</f>
        <v>0</v>
      </c>
      <c r="W56" s="28">
        <f>SUM(W54:W55)</f>
        <v>3838.9066559200601</v>
      </c>
      <c r="X56" s="29"/>
      <c r="Y56" s="69">
        <f>SUM(Y54:Y55)</f>
        <v>0</v>
      </c>
      <c r="Z56" s="69">
        <f>SUM(Z54:Z55)</f>
        <v>3928.0826958316343</v>
      </c>
      <c r="AA56" s="69">
        <f>SUM(AA54:AA55)</f>
        <v>0</v>
      </c>
      <c r="AB56" s="69">
        <f>SUM(AB54:AB55)</f>
        <v>3928.0826958316343</v>
      </c>
      <c r="AC56" s="29"/>
      <c r="AD56" s="31" t="str">
        <f t="shared" si="54"/>
        <v>--</v>
      </c>
      <c r="AE56" s="31">
        <f t="shared" si="54"/>
        <v>1.0232295410918768</v>
      </c>
      <c r="AF56" s="31" t="str">
        <f t="shared" si="54"/>
        <v>--</v>
      </c>
      <c r="AG56" s="32">
        <f t="shared" si="54"/>
        <v>1.0232295410918768</v>
      </c>
      <c r="AR56" s="79" t="s">
        <v>33</v>
      </c>
      <c r="AS56" s="28">
        <f>SUM(AS54:AS55)</f>
        <v>0</v>
      </c>
      <c r="AT56" s="28">
        <f>SUM(AT54:AT55)</f>
        <v>33.028914660446155</v>
      </c>
      <c r="AU56" s="28">
        <f>SUM(AU54:AU55)</f>
        <v>0</v>
      </c>
      <c r="AV56" s="28">
        <f>SUM(AV54:AV55)</f>
        <v>33.028914660446155</v>
      </c>
      <c r="AW56" s="29"/>
      <c r="AX56" s="69">
        <f>SUM(AX54:AX55)</f>
        <v>0</v>
      </c>
      <c r="AY56" s="69">
        <f>SUM(AY54:AY55)</f>
        <v>19.05271925336746</v>
      </c>
      <c r="AZ56" s="69">
        <f>SUM(AZ54:AZ55)</f>
        <v>0</v>
      </c>
      <c r="BA56" s="69">
        <f>SUM(BA54:BA55)</f>
        <v>19.05271925336746</v>
      </c>
      <c r="BB56" s="29"/>
      <c r="BC56" s="31" t="str">
        <f t="shared" si="55"/>
        <v>--</v>
      </c>
      <c r="BD56" s="31">
        <f t="shared" si="55"/>
        <v>0.57684969213305948</v>
      </c>
      <c r="BE56" s="31" t="str">
        <f t="shared" si="55"/>
        <v>--</v>
      </c>
      <c r="BF56" s="32">
        <f t="shared" si="55"/>
        <v>0.57684969213305948</v>
      </c>
    </row>
    <row r="57" spans="1:66" ht="13.5" thickBot="1" x14ac:dyDescent="0.35">
      <c r="A57" s="33" t="s">
        <v>17</v>
      </c>
      <c r="B57" s="104">
        <f>SUM(B52,B56)</f>
        <v>3498.532988004356</v>
      </c>
      <c r="C57" s="104">
        <f>SUM(C52,C56)</f>
        <v>3871.935570580506</v>
      </c>
      <c r="D57" s="104">
        <f>SUM(D52,D56)</f>
        <v>0</v>
      </c>
      <c r="E57" s="104">
        <f>SUM(E52,E56)</f>
        <v>7370.468558584862</v>
      </c>
      <c r="F57" s="84"/>
      <c r="G57" s="81">
        <f>SUM(G52,G56)</f>
        <v>235.82689411821383</v>
      </c>
      <c r="H57" s="81">
        <f>SUM(H52,H56)</f>
        <v>3947.1354150850016</v>
      </c>
      <c r="I57" s="81">
        <f>SUM(I52,I56)</f>
        <v>0</v>
      </c>
      <c r="J57" s="81">
        <f>SUM(J52,J56)</f>
        <v>4182.9623092032152</v>
      </c>
      <c r="K57" s="84"/>
      <c r="L57" s="40">
        <f t="shared" si="53"/>
        <v>6.7407366152272566E-2</v>
      </c>
      <c r="M57" s="40">
        <f t="shared" si="53"/>
        <v>1.019421770619293</v>
      </c>
      <c r="N57" s="40" t="str">
        <f t="shared" si="53"/>
        <v>--</v>
      </c>
      <c r="O57" s="41">
        <f t="shared" si="53"/>
        <v>0.56753003909514654</v>
      </c>
      <c r="S57" s="33" t="s">
        <v>17</v>
      </c>
      <c r="T57" s="104">
        <f>SUM(T52,T56)</f>
        <v>3498.532988004356</v>
      </c>
      <c r="U57" s="104">
        <f>SUM(U52,U56)</f>
        <v>3838.9066559200601</v>
      </c>
      <c r="V57" s="104">
        <f>SUM(V52,V56)</f>
        <v>0</v>
      </c>
      <c r="W57" s="104">
        <f>SUM(W52,W56)</f>
        <v>7337.4396439244156</v>
      </c>
      <c r="X57" s="84"/>
      <c r="Y57" s="81">
        <f>SUM(Y52,Y56)</f>
        <v>235.82689411821383</v>
      </c>
      <c r="Z57" s="81">
        <f>SUM(Z52,Z56)</f>
        <v>3928.0826958316343</v>
      </c>
      <c r="AA57" s="81">
        <f>SUM(AA52,AA56)</f>
        <v>0</v>
      </c>
      <c r="AB57" s="81">
        <f>SUM(AB52,AB56)</f>
        <v>4163.9095899498479</v>
      </c>
      <c r="AC57" s="84"/>
      <c r="AD57" s="40">
        <f t="shared" si="54"/>
        <v>6.7407366152272566E-2</v>
      </c>
      <c r="AE57" s="40">
        <f t="shared" si="54"/>
        <v>1.0232295410918768</v>
      </c>
      <c r="AF57" s="40" t="str">
        <f t="shared" si="54"/>
        <v>--</v>
      </c>
      <c r="AG57" s="41">
        <f t="shared" si="54"/>
        <v>0.56748808740085099</v>
      </c>
      <c r="AR57" s="33" t="s">
        <v>17</v>
      </c>
      <c r="AS57" s="104">
        <f>SUM(AS52,AS56)</f>
        <v>0</v>
      </c>
      <c r="AT57" s="104">
        <f>SUM(AT52,AT56)</f>
        <v>33.028914660446155</v>
      </c>
      <c r="AU57" s="104">
        <f>SUM(AU52,AU56)</f>
        <v>0</v>
      </c>
      <c r="AV57" s="104">
        <f>SUM(AV52,AV56)</f>
        <v>33.028914660446155</v>
      </c>
      <c r="AW57" s="84"/>
      <c r="AX57" s="81">
        <f>SUM(AX52,AX56)</f>
        <v>0</v>
      </c>
      <c r="AY57" s="81">
        <f>SUM(AY52,AY56)</f>
        <v>19.05271925336746</v>
      </c>
      <c r="AZ57" s="81">
        <f>SUM(AZ52,AZ56)</f>
        <v>0</v>
      </c>
      <c r="BA57" s="81">
        <f>SUM(BA52,BA56)</f>
        <v>19.05271925336746</v>
      </c>
      <c r="BB57" s="84"/>
      <c r="BC57" s="40" t="str">
        <f t="shared" si="55"/>
        <v>--</v>
      </c>
      <c r="BD57" s="40">
        <f t="shared" si="55"/>
        <v>0.57684969213305948</v>
      </c>
      <c r="BE57" s="40" t="str">
        <f t="shared" si="55"/>
        <v>--</v>
      </c>
      <c r="BF57" s="41">
        <f t="shared" si="55"/>
        <v>0.57684969213305948</v>
      </c>
    </row>
    <row r="58" spans="1:66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  <c r="S58" s="42"/>
      <c r="T58" s="19"/>
      <c r="U58" s="19"/>
      <c r="V58" s="19"/>
      <c r="W58" s="19"/>
      <c r="Y58" s="51"/>
      <c r="Z58" s="51"/>
      <c r="AA58" s="51"/>
      <c r="AB58" s="51"/>
      <c r="AR58" s="42"/>
      <c r="AS58" s="19"/>
      <c r="AT58" s="19"/>
      <c r="AU58" s="19"/>
      <c r="AV58" s="19"/>
      <c r="AX58" s="51"/>
      <c r="AY58" s="51"/>
      <c r="AZ58" s="51"/>
      <c r="BA58" s="51"/>
    </row>
    <row r="59" spans="1:66" ht="13" x14ac:dyDescent="0.3">
      <c r="A59" s="42" t="s">
        <v>21</v>
      </c>
      <c r="B59" s="19">
        <f>B46</f>
        <v>148838.39338711533</v>
      </c>
      <c r="C59" s="19">
        <f>C46</f>
        <v>259613.49623107057</v>
      </c>
      <c r="D59" s="19">
        <f>D46</f>
        <v>4440.4510512978559</v>
      </c>
      <c r="E59" s="19">
        <f>E46</f>
        <v>412892.3406694837</v>
      </c>
      <c r="G59" s="51">
        <f>SUM(G46,G57)</f>
        <v>9037.0671936546187</v>
      </c>
      <c r="H59" s="51">
        <f>SUM(H46,H57)</f>
        <v>28709.574890232187</v>
      </c>
      <c r="I59" s="51">
        <f>SUM(I46,I57)</f>
        <v>1092.6370324637933</v>
      </c>
      <c r="J59" s="51">
        <f>SUM(J46,J57)</f>
        <v>38839.27911635059</v>
      </c>
      <c r="L59" s="22">
        <f>IF(B59&lt;&gt;0,G59/B59,"--")</f>
        <v>6.0717312166559179E-2</v>
      </c>
      <c r="M59" s="22">
        <f>IF(C59&lt;&gt;0,H59/C59,"--")</f>
        <v>0.11058583358347077</v>
      </c>
      <c r="N59" s="22">
        <f>IF(D59&lt;&gt;0,I59/D59,"--")</f>
        <v>0.24606442450129862</v>
      </c>
      <c r="O59" s="22">
        <f>IF(E59&lt;&gt;0,J59/E59,"--")</f>
        <v>9.4066358928757782E-2</v>
      </c>
      <c r="S59" s="42" t="s">
        <v>21</v>
      </c>
      <c r="T59" s="19">
        <f>T46</f>
        <v>144351.9178962482</v>
      </c>
      <c r="U59" s="19">
        <f>U46</f>
        <v>219520.71456921514</v>
      </c>
      <c r="V59" s="19">
        <f>V46</f>
        <v>4138.9818859771713</v>
      </c>
      <c r="W59" s="19">
        <f>W46</f>
        <v>368011.61435144051</v>
      </c>
      <c r="Y59" s="51">
        <f>SUM(Y46,Y57)</f>
        <v>8776.4511952697467</v>
      </c>
      <c r="Z59" s="51">
        <f>SUM(Z46,Z57)</f>
        <v>24859.271311180979</v>
      </c>
      <c r="AA59" s="51">
        <f>SUM(AA46,AA57)</f>
        <v>1027.1677449255671</v>
      </c>
      <c r="AB59" s="51">
        <f>SUM(AB46,AB57)</f>
        <v>34662.890251376288</v>
      </c>
      <c r="AD59" s="22">
        <f>IF(T59&lt;&gt;0,Y59/T59,"--")</f>
        <v>6.0798992650570476E-2</v>
      </c>
      <c r="AE59" s="22">
        <f>IF(U59&lt;&gt;0,Z59/U59,"--")</f>
        <v>0.11324339646016787</v>
      </c>
      <c r="AF59" s="22">
        <f>IF(V59&lt;&gt;0,AA59/V59,"--")</f>
        <v>0.24816918102628113</v>
      </c>
      <c r="AG59" s="22">
        <f>IF(W59&lt;&gt;0,AB59/W59,"--")</f>
        <v>9.4189663857386377E-2</v>
      </c>
      <c r="AM59">
        <f>$AM$8</f>
        <v>7</v>
      </c>
      <c r="AN59">
        <f>$AN$8</f>
        <v>29</v>
      </c>
      <c r="AO59">
        <f>$AO$8</f>
        <v>51</v>
      </c>
      <c r="AR59" s="42" t="s">
        <v>21</v>
      </c>
      <c r="AS59" s="19">
        <f>AS46</f>
        <v>4486.4754908671484</v>
      </c>
      <c r="AT59" s="19">
        <f>AT46</f>
        <v>40092.781661855421</v>
      </c>
      <c r="AU59" s="19">
        <f>AU46</f>
        <v>301.46916532068445</v>
      </c>
      <c r="AV59" s="19">
        <f>AV46</f>
        <v>44880.726318043256</v>
      </c>
      <c r="AX59" s="51">
        <f>SUM(AX46,AX57)</f>
        <v>260.61599838487246</v>
      </c>
      <c r="AY59" s="51">
        <f>SUM(AY46,AY57)</f>
        <v>3850.3035790512049</v>
      </c>
      <c r="AZ59" s="51">
        <f>SUM(AZ46,AZ57)</f>
        <v>65.469287538226155</v>
      </c>
      <c r="BA59" s="51">
        <f>SUM(BA46,BA57)</f>
        <v>4176.388864974303</v>
      </c>
      <c r="BC59" s="22">
        <f>IF(AS59&lt;&gt;0,AX59/AS59,"--")</f>
        <v>5.8089250440661711E-2</v>
      </c>
      <c r="BD59" s="22">
        <f>IF(AT59&lt;&gt;0,AY59/AT59,"--")</f>
        <v>9.6034832691950955E-2</v>
      </c>
      <c r="BE59" s="22">
        <f>IF(AU59&lt;&gt;0,AZ59/AU59,"--")</f>
        <v>0.21716744221115925</v>
      </c>
      <c r="BF59" s="22">
        <f>IF(AV59&lt;&gt;0,BA59/AV59,"--")</f>
        <v>9.3055286926033612E-2</v>
      </c>
      <c r="BL59">
        <f>$BL$8</f>
        <v>10</v>
      </c>
      <c r="BM59">
        <f>$BM$8</f>
        <v>32</v>
      </c>
      <c r="BN59">
        <f>$BN$8</f>
        <v>54</v>
      </c>
    </row>
    <row r="60" spans="1:66" hidden="1" x14ac:dyDescent="0.25">
      <c r="B60" s="19"/>
      <c r="C60" s="19"/>
      <c r="D60" s="19"/>
      <c r="E60" s="19"/>
      <c r="G60" s="51"/>
      <c r="H60" s="51"/>
      <c r="I60" s="51"/>
      <c r="J60" s="51"/>
      <c r="T60" s="19"/>
      <c r="U60" s="19"/>
      <c r="V60" s="19"/>
      <c r="W60" s="19"/>
      <c r="Y60" s="51"/>
      <c r="Z60" s="51"/>
      <c r="AA60" s="51"/>
      <c r="AB60" s="51"/>
      <c r="AS60" s="19"/>
      <c r="AT60" s="19"/>
      <c r="AU60" s="19"/>
      <c r="AV60" s="19"/>
      <c r="AX60" s="51"/>
      <c r="AY60" s="51"/>
      <c r="AZ60" s="51"/>
      <c r="BA60" s="51"/>
    </row>
    <row r="61" spans="1:66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61">
        <f>G59-Y59-AX59</f>
        <v>-4.5474735088646412E-13</v>
      </c>
      <c r="H61" s="61">
        <f>H59-Z59-AY59</f>
        <v>0</v>
      </c>
      <c r="I61" s="61">
        <f>I59-AA59-AZ59</f>
        <v>0</v>
      </c>
      <c r="J61" s="61">
        <f>J59-AB59-BA59</f>
        <v>0</v>
      </c>
      <c r="L61" s="71"/>
      <c r="M61" s="71"/>
      <c r="N61" s="71"/>
      <c r="S61" s="89" t="s">
        <v>115</v>
      </c>
      <c r="T61" s="70">
        <f>T10-SUM(T11:T13)</f>
        <v>0</v>
      </c>
      <c r="U61" s="70">
        <f>U10-SUM(U11:U13)</f>
        <v>0</v>
      </c>
      <c r="V61" s="70">
        <f>V10-SUM(V11:V13)</f>
        <v>0</v>
      </c>
      <c r="W61" s="19"/>
      <c r="Y61" s="70">
        <v>0</v>
      </c>
      <c r="Z61" s="70">
        <v>0</v>
      </c>
      <c r="AA61" s="70">
        <v>0</v>
      </c>
      <c r="AD61" s="70">
        <v>-4.163336342344337E-17</v>
      </c>
      <c r="AE61" s="70">
        <v>0</v>
      </c>
      <c r="AF61" s="70">
        <v>0</v>
      </c>
      <c r="AI61">
        <v>127</v>
      </c>
      <c r="AM61">
        <f>$AM$8</f>
        <v>7</v>
      </c>
      <c r="AN61">
        <f>$AN$8</f>
        <v>29</v>
      </c>
      <c r="AO61">
        <f>$AO$8</f>
        <v>51</v>
      </c>
      <c r="AR61" s="89" t="s">
        <v>115</v>
      </c>
      <c r="AS61" s="70">
        <f>AS10-SUM(AS11:AS13)</f>
        <v>0</v>
      </c>
      <c r="AT61" s="70">
        <f>AT10-SUM(AT11:AT13)</f>
        <v>0</v>
      </c>
      <c r="AU61" s="70">
        <f>AU10-SUM(AU11:AU13)</f>
        <v>0</v>
      </c>
      <c r="AV61" s="19"/>
      <c r="AX61" s="70">
        <v>0</v>
      </c>
      <c r="AY61" s="70">
        <v>0</v>
      </c>
      <c r="AZ61" s="70">
        <v>0</v>
      </c>
      <c r="BC61" s="70">
        <v>0</v>
      </c>
      <c r="BD61" s="70">
        <v>0</v>
      </c>
      <c r="BE61" s="70">
        <v>0</v>
      </c>
      <c r="BH61">
        <v>127</v>
      </c>
      <c r="BL61">
        <f>$BL$8</f>
        <v>10</v>
      </c>
      <c r="BM61">
        <f>$BM$8</f>
        <v>32</v>
      </c>
      <c r="BN61">
        <f>$BN$8</f>
        <v>54</v>
      </c>
    </row>
    <row r="62" spans="1:66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1"/>
      <c r="H62" s="71"/>
      <c r="I62" s="71"/>
      <c r="L62" s="71"/>
      <c r="M62" s="71"/>
      <c r="N62" s="71"/>
      <c r="T62" s="70">
        <f>T17-SUM(T18:T20)</f>
        <v>0</v>
      </c>
      <c r="U62" s="70">
        <f>U17-SUM(U18:U20)</f>
        <v>0</v>
      </c>
      <c r="V62" s="70">
        <f>V17-SUM(V18:V20)</f>
        <v>0</v>
      </c>
      <c r="W62" s="19"/>
      <c r="Y62" s="70">
        <v>0</v>
      </c>
      <c r="Z62" s="70">
        <v>0</v>
      </c>
      <c r="AA62" s="70">
        <v>0</v>
      </c>
      <c r="AD62" s="70">
        <v>0</v>
      </c>
      <c r="AE62" s="70">
        <v>-1.3877787807814457E-17</v>
      </c>
      <c r="AF62" s="70">
        <v>0</v>
      </c>
      <c r="AI62">
        <v>104</v>
      </c>
      <c r="AM62">
        <f>$AM$8</f>
        <v>7</v>
      </c>
      <c r="AN62">
        <f>$AN$8</f>
        <v>29</v>
      </c>
      <c r="AO62">
        <f>$AO$8</f>
        <v>51</v>
      </c>
      <c r="AS62" s="70">
        <f>AS17-SUM(AS18:AS20)</f>
        <v>0</v>
      </c>
      <c r="AT62" s="70">
        <f>AT17-SUM(AT18:AT20)</f>
        <v>0</v>
      </c>
      <c r="AU62" s="70">
        <f>AU17-SUM(AU18:AU20)</f>
        <v>0</v>
      </c>
      <c r="AV62" s="19"/>
      <c r="AX62" s="70">
        <v>0</v>
      </c>
      <c r="AY62" s="70">
        <v>0</v>
      </c>
      <c r="AZ62" s="70">
        <v>0</v>
      </c>
      <c r="BC62" s="70">
        <v>0</v>
      </c>
      <c r="BD62" s="70">
        <v>0</v>
      </c>
      <c r="BE62" s="70">
        <v>0</v>
      </c>
      <c r="BH62">
        <v>104</v>
      </c>
      <c r="BL62">
        <f>$BL$8</f>
        <v>10</v>
      </c>
      <c r="BM62">
        <f>$BM$8</f>
        <v>32</v>
      </c>
      <c r="BN62">
        <f>$BN$8</f>
        <v>54</v>
      </c>
    </row>
    <row r="63" spans="1:66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162">
        <f>SUM(B61:D63,G61:J61,T61:AF63,AS61:BE63)</f>
        <v>-4.5483061761331101E-13</v>
      </c>
      <c r="H63" s="163" t="s">
        <v>187</v>
      </c>
      <c r="I63" s="71"/>
      <c r="L63" s="71"/>
      <c r="M63" s="71"/>
      <c r="N63" s="71"/>
      <c r="T63" s="70">
        <f>T26-SUM(T27:T29)</f>
        <v>0</v>
      </c>
      <c r="U63" s="70">
        <f>U26-SUM(U27:U29)</f>
        <v>0</v>
      </c>
      <c r="V63" s="70">
        <f>V26-SUM(V27:V29)</f>
        <v>0</v>
      </c>
      <c r="W63" s="19"/>
      <c r="Y63" s="70">
        <v>0</v>
      </c>
      <c r="Z63" s="70">
        <v>0</v>
      </c>
      <c r="AA63" s="70">
        <v>0</v>
      </c>
      <c r="AD63" s="70">
        <v>0</v>
      </c>
      <c r="AE63" s="70">
        <v>-2.7755575615628914E-17</v>
      </c>
      <c r="AF63" s="70">
        <v>0</v>
      </c>
      <c r="AI63">
        <v>64</v>
      </c>
      <c r="AJ63">
        <v>13</v>
      </c>
      <c r="AM63">
        <f>$AM$8</f>
        <v>7</v>
      </c>
      <c r="AN63">
        <f>$AN$8</f>
        <v>29</v>
      </c>
      <c r="AO63">
        <f>$AO$8</f>
        <v>51</v>
      </c>
      <c r="AS63" s="70">
        <f>AS26-SUM(AS27:AS29)</f>
        <v>0</v>
      </c>
      <c r="AT63" s="70">
        <f>AT26-SUM(AT27:AT29)</f>
        <v>0</v>
      </c>
      <c r="AU63" s="70">
        <f>AU26-SUM(AU27:AU29)</f>
        <v>0</v>
      </c>
      <c r="AV63" s="19"/>
      <c r="AX63" s="70">
        <v>0</v>
      </c>
      <c r="AY63" s="70">
        <v>0</v>
      </c>
      <c r="AZ63" s="70">
        <v>0</v>
      </c>
      <c r="BC63" s="70">
        <v>0</v>
      </c>
      <c r="BD63" s="70">
        <v>0</v>
      </c>
      <c r="BE63" s="70">
        <v>0</v>
      </c>
      <c r="BH63">
        <v>64</v>
      </c>
      <c r="BI63">
        <v>13</v>
      </c>
      <c r="BL63">
        <f>$BL$8</f>
        <v>10</v>
      </c>
      <c r="BM63">
        <f>$BM$8</f>
        <v>32</v>
      </c>
      <c r="BN63">
        <f>$BN$8</f>
        <v>54</v>
      </c>
    </row>
    <row r="64" spans="1:66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7" min="18" max="32" man="1"/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35"/>
  <sheetViews>
    <sheetView zoomScale="70" workbookViewId="0"/>
  </sheetViews>
  <sheetFormatPr defaultRowHeight="12.5" x14ac:dyDescent="0.25"/>
  <cols>
    <col min="1" max="4" width="10.6328125" customWidth="1"/>
  </cols>
  <sheetData>
    <row r="1" spans="1:5" ht="18" x14ac:dyDescent="0.4">
      <c r="A1" s="172" t="s">
        <v>222</v>
      </c>
      <c r="B1" s="11"/>
      <c r="C1" s="11"/>
      <c r="D1" s="11"/>
      <c r="E1" s="3"/>
    </row>
    <row r="2" spans="1:5" ht="18" x14ac:dyDescent="0.4">
      <c r="A2" s="173" t="s">
        <v>223</v>
      </c>
      <c r="B2" s="11"/>
      <c r="C2" s="11"/>
      <c r="D2" s="11"/>
      <c r="E2" s="3"/>
    </row>
    <row r="3" spans="1:5" ht="12.75" customHeight="1" x14ac:dyDescent="0.4">
      <c r="A3" s="174"/>
    </row>
    <row r="4" spans="1:5" ht="12.75" customHeight="1" x14ac:dyDescent="0.3">
      <c r="A4" s="175" t="s">
        <v>224</v>
      </c>
      <c r="B4" s="151"/>
      <c r="C4" s="151"/>
      <c r="D4" s="152"/>
    </row>
    <row r="5" spans="1:5" x14ac:dyDescent="0.25">
      <c r="A5" s="176"/>
      <c r="B5" s="177" t="s">
        <v>225</v>
      </c>
      <c r="C5" s="177" t="s">
        <v>226</v>
      </c>
      <c r="D5" s="178" t="s">
        <v>227</v>
      </c>
    </row>
    <row r="6" spans="1:5" x14ac:dyDescent="0.25">
      <c r="A6" s="176"/>
      <c r="B6" s="177"/>
      <c r="C6" s="177"/>
      <c r="D6" s="179" t="s">
        <v>228</v>
      </c>
    </row>
    <row r="7" spans="1:5" x14ac:dyDescent="0.25">
      <c r="A7" s="176" t="s">
        <v>229</v>
      </c>
      <c r="B7" s="45" t="s">
        <v>134</v>
      </c>
      <c r="C7" s="43" t="s">
        <v>135</v>
      </c>
      <c r="D7" s="180" t="s">
        <v>15</v>
      </c>
    </row>
    <row r="8" spans="1:5" x14ac:dyDescent="0.25">
      <c r="A8" s="181" t="s">
        <v>230</v>
      </c>
      <c r="B8" s="73" t="s">
        <v>231</v>
      </c>
      <c r="C8" s="73" t="s">
        <v>133</v>
      </c>
      <c r="D8" s="119" t="s">
        <v>133</v>
      </c>
    </row>
    <row r="9" spans="1:5" x14ac:dyDescent="0.25">
      <c r="A9" s="176" t="s">
        <v>232</v>
      </c>
      <c r="B9" s="19">
        <v>1000</v>
      </c>
      <c r="C9" s="182">
        <v>0.5</v>
      </c>
      <c r="D9" s="183">
        <f>B9*C9</f>
        <v>500</v>
      </c>
    </row>
    <row r="10" spans="1:5" x14ac:dyDescent="0.25">
      <c r="A10" s="181" t="s">
        <v>233</v>
      </c>
      <c r="B10" s="28">
        <v>500</v>
      </c>
      <c r="C10" s="184">
        <v>0.25</v>
      </c>
      <c r="D10" s="185">
        <f>B10*C10</f>
        <v>125</v>
      </c>
    </row>
    <row r="11" spans="1:5" x14ac:dyDescent="0.25">
      <c r="A11" s="176" t="s">
        <v>15</v>
      </c>
      <c r="B11" s="19">
        <f>SUM(B9:B10)</f>
        <v>1500</v>
      </c>
      <c r="D11" s="183">
        <f>SUM(D9:D10)</f>
        <v>625</v>
      </c>
    </row>
    <row r="12" spans="1:5" x14ac:dyDescent="0.25">
      <c r="A12" s="176"/>
      <c r="D12" s="154"/>
    </row>
    <row r="13" spans="1:5" x14ac:dyDescent="0.25">
      <c r="A13" s="181"/>
      <c r="B13" s="186"/>
      <c r="C13" s="187" t="s">
        <v>234</v>
      </c>
      <c r="D13" s="188">
        <f>D11/B11</f>
        <v>0.41666666666666669</v>
      </c>
      <c r="E13" s="46" t="s">
        <v>235</v>
      </c>
    </row>
    <row r="14" spans="1:5" ht="6" customHeight="1" x14ac:dyDescent="0.25"/>
    <row r="15" spans="1:5" ht="13" x14ac:dyDescent="0.3">
      <c r="A15" s="175" t="s">
        <v>236</v>
      </c>
      <c r="B15" s="151"/>
      <c r="C15" s="151"/>
      <c r="D15" s="152"/>
    </row>
    <row r="16" spans="1:5" x14ac:dyDescent="0.25">
      <c r="A16" s="176"/>
      <c r="B16" s="177" t="s">
        <v>237</v>
      </c>
      <c r="C16" s="177" t="s">
        <v>238</v>
      </c>
      <c r="D16" s="178" t="s">
        <v>239</v>
      </c>
    </row>
    <row r="17" spans="1:5" x14ac:dyDescent="0.25">
      <c r="A17" s="176"/>
      <c r="B17" s="177"/>
      <c r="C17" s="177"/>
      <c r="D17" s="179" t="s">
        <v>240</v>
      </c>
    </row>
    <row r="18" spans="1:5" x14ac:dyDescent="0.25">
      <c r="A18" s="176" t="s">
        <v>229</v>
      </c>
      <c r="B18" s="45" t="s">
        <v>134</v>
      </c>
      <c r="C18" s="43" t="s">
        <v>135</v>
      </c>
      <c r="D18" s="180" t="s">
        <v>15</v>
      </c>
    </row>
    <row r="19" spans="1:5" x14ac:dyDescent="0.25">
      <c r="A19" s="181" t="s">
        <v>230</v>
      </c>
      <c r="B19" s="73" t="s">
        <v>231</v>
      </c>
      <c r="C19" s="73" t="s">
        <v>133</v>
      </c>
      <c r="D19" s="119" t="s">
        <v>133</v>
      </c>
    </row>
    <row r="20" spans="1:5" x14ac:dyDescent="0.25">
      <c r="A20" s="176" t="s">
        <v>232</v>
      </c>
      <c r="B20" s="19">
        <v>900</v>
      </c>
      <c r="C20" s="182">
        <v>0.5</v>
      </c>
      <c r="D20" s="183">
        <f>B20*C20</f>
        <v>450</v>
      </c>
    </row>
    <row r="21" spans="1:5" x14ac:dyDescent="0.25">
      <c r="A21" s="181" t="s">
        <v>233</v>
      </c>
      <c r="B21" s="28">
        <v>100</v>
      </c>
      <c r="C21" s="184">
        <v>0.25</v>
      </c>
      <c r="D21" s="185">
        <f>B21*C21</f>
        <v>25</v>
      </c>
    </row>
    <row r="22" spans="1:5" x14ac:dyDescent="0.25">
      <c r="A22" s="176" t="s">
        <v>15</v>
      </c>
      <c r="B22" s="19">
        <f>SUM(B20:B21)</f>
        <v>1000</v>
      </c>
      <c r="D22" s="183">
        <f>SUM(D20:D21)</f>
        <v>475</v>
      </c>
    </row>
    <row r="23" spans="1:5" x14ac:dyDescent="0.25">
      <c r="A23" s="176"/>
      <c r="D23" s="154"/>
    </row>
    <row r="24" spans="1:5" x14ac:dyDescent="0.25">
      <c r="A24" s="181"/>
      <c r="B24" s="186"/>
      <c r="C24" s="187" t="s">
        <v>234</v>
      </c>
      <c r="D24" s="188">
        <f>D22/B22</f>
        <v>0.47499999999999998</v>
      </c>
      <c r="E24" s="46" t="s">
        <v>241</v>
      </c>
    </row>
    <row r="25" spans="1:5" ht="6" customHeight="1" x14ac:dyDescent="0.25"/>
    <row r="26" spans="1:5" ht="13" x14ac:dyDescent="0.3">
      <c r="A26" s="189" t="s">
        <v>242</v>
      </c>
      <c r="B26" s="151"/>
      <c r="C26" s="151"/>
      <c r="D26" s="152"/>
    </row>
    <row r="27" spans="1:5" x14ac:dyDescent="0.25">
      <c r="A27" s="176"/>
      <c r="B27" s="177" t="s">
        <v>243</v>
      </c>
      <c r="C27" s="177" t="s">
        <v>244</v>
      </c>
      <c r="D27" s="178" t="s">
        <v>245</v>
      </c>
    </row>
    <row r="28" spans="1:5" x14ac:dyDescent="0.25">
      <c r="A28" s="176"/>
      <c r="B28" s="177"/>
      <c r="C28" s="177"/>
      <c r="D28" s="179" t="s">
        <v>246</v>
      </c>
    </row>
    <row r="29" spans="1:5" x14ac:dyDescent="0.25">
      <c r="A29" s="176" t="s">
        <v>229</v>
      </c>
      <c r="B29" s="45" t="s">
        <v>134</v>
      </c>
      <c r="C29" s="43" t="s">
        <v>135</v>
      </c>
      <c r="D29" s="180" t="s">
        <v>15</v>
      </c>
    </row>
    <row r="30" spans="1:5" x14ac:dyDescent="0.25">
      <c r="A30" s="181" t="s">
        <v>230</v>
      </c>
      <c r="B30" s="73" t="s">
        <v>231</v>
      </c>
      <c r="C30" s="73" t="s">
        <v>133</v>
      </c>
      <c r="D30" s="119" t="s">
        <v>133</v>
      </c>
    </row>
    <row r="31" spans="1:5" x14ac:dyDescent="0.25">
      <c r="A31" s="176" t="s">
        <v>232</v>
      </c>
      <c r="B31" s="19">
        <v>100</v>
      </c>
      <c r="C31" s="182">
        <v>0.5</v>
      </c>
      <c r="D31" s="183">
        <f>B31*C31</f>
        <v>50</v>
      </c>
    </row>
    <row r="32" spans="1:5" x14ac:dyDescent="0.25">
      <c r="A32" s="181" t="s">
        <v>233</v>
      </c>
      <c r="B32" s="28">
        <v>400</v>
      </c>
      <c r="C32" s="184">
        <v>0.25</v>
      </c>
      <c r="D32" s="185">
        <f>B32*C32</f>
        <v>100</v>
      </c>
    </row>
    <row r="33" spans="1:5" x14ac:dyDescent="0.25">
      <c r="A33" s="176" t="s">
        <v>15</v>
      </c>
      <c r="B33" s="19">
        <f>SUM(B31:B32)</f>
        <v>500</v>
      </c>
      <c r="D33" s="183">
        <f>SUM(D31:D32)</f>
        <v>150</v>
      </c>
    </row>
    <row r="34" spans="1:5" x14ac:dyDescent="0.25">
      <c r="A34" s="176"/>
      <c r="D34" s="154"/>
    </row>
    <row r="35" spans="1:5" x14ac:dyDescent="0.25">
      <c r="A35" s="181"/>
      <c r="B35" s="186"/>
      <c r="C35" s="187" t="s">
        <v>234</v>
      </c>
      <c r="D35" s="188">
        <f>D33/B33</f>
        <v>0.3</v>
      </c>
      <c r="E35" s="46" t="s">
        <v>247</v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BP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23" width="0" hidden="1" customWidth="1"/>
    <col min="24" max="24" width="3.6328125" hidden="1" customWidth="1"/>
    <col min="25" max="68" width="0" hidden="1" customWidth="1"/>
  </cols>
  <sheetData>
    <row r="1" spans="1:68" s="3" customFormat="1" ht="15.5" x14ac:dyDescent="0.35">
      <c r="A1" s="1" t="str">
        <f>VLOOKUP(BP6,TabName,5,FALSE)</f>
        <v>Table 4.28 - Cost of Forwarded UAA Mail -- Standard Mail, Automation (1), PARS Environment, FY 23</v>
      </c>
      <c r="B1" s="2"/>
      <c r="C1" s="2"/>
      <c r="D1" s="2"/>
      <c r="E1" s="2"/>
      <c r="S1" s="1" t="s">
        <v>181</v>
      </c>
      <c r="AR1" s="107" t="s">
        <v>182</v>
      </c>
    </row>
    <row r="2" spans="1:68" s="3" customFormat="1" ht="8.15" customHeight="1" thickBot="1" x14ac:dyDescent="0.4">
      <c r="A2" s="1"/>
      <c r="B2" s="2"/>
      <c r="C2" s="2"/>
      <c r="D2" s="2"/>
      <c r="E2" s="2"/>
    </row>
    <row r="3" spans="1:68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  <c r="S3" s="4" t="s">
        <v>0</v>
      </c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7"/>
      <c r="AR3" s="4" t="s">
        <v>0</v>
      </c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68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S4" s="8"/>
      <c r="T4" s="9" t="s">
        <v>1</v>
      </c>
      <c r="U4" s="10"/>
      <c r="V4" s="10"/>
      <c r="W4" s="10"/>
      <c r="Y4" s="9" t="s">
        <v>2</v>
      </c>
      <c r="Z4" s="11"/>
      <c r="AA4" s="11"/>
      <c r="AB4" s="11"/>
      <c r="AD4" s="9" t="s">
        <v>3</v>
      </c>
      <c r="AE4" s="11"/>
      <c r="AF4" s="11"/>
      <c r="AG4" s="12"/>
      <c r="AI4"/>
      <c r="AJ4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P4" s="14"/>
      <c r="AR4" s="8"/>
      <c r="AS4" s="9" t="s">
        <v>1</v>
      </c>
      <c r="AT4" s="10"/>
      <c r="AU4" s="10"/>
      <c r="AV4" s="10"/>
      <c r="AX4" s="9" t="s">
        <v>2</v>
      </c>
      <c r="AY4" s="11"/>
      <c r="AZ4" s="11"/>
      <c r="BA4" s="11"/>
      <c r="BC4" s="9" t="s">
        <v>3</v>
      </c>
      <c r="BD4" s="11"/>
      <c r="BE4" s="11"/>
      <c r="BF4" s="12"/>
      <c r="BH4"/>
      <c r="BI4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S6" s="77" t="s">
        <v>23</v>
      </c>
      <c r="T6" s="14"/>
      <c r="U6" s="14"/>
      <c r="V6" s="14"/>
      <c r="W6" s="14"/>
      <c r="Y6" s="14"/>
      <c r="Z6" s="14"/>
      <c r="AA6" s="14"/>
      <c r="AB6" s="14"/>
      <c r="AD6" s="14"/>
      <c r="AE6" s="14"/>
      <c r="AF6" s="14"/>
      <c r="AG6" s="15"/>
      <c r="AR6" s="77" t="s">
        <v>23</v>
      </c>
      <c r="AS6" s="14"/>
      <c r="AT6" s="14"/>
      <c r="AU6" s="14"/>
      <c r="AV6" s="14"/>
      <c r="AX6" s="14"/>
      <c r="AY6" s="14"/>
      <c r="AZ6" s="14"/>
      <c r="BA6" s="14"/>
      <c r="BC6" s="14"/>
      <c r="BD6" s="14"/>
      <c r="BE6" s="14"/>
      <c r="BF6" s="15"/>
      <c r="BP6">
        <v>28</v>
      </c>
    </row>
    <row r="7" spans="1:68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  <c r="S7" s="16" t="s">
        <v>102</v>
      </c>
      <c r="T7" s="14"/>
      <c r="U7" s="14"/>
      <c r="V7" s="14"/>
      <c r="W7" s="14"/>
      <c r="Y7" s="14"/>
      <c r="Z7" s="14"/>
      <c r="AA7" s="14"/>
      <c r="AB7" s="14"/>
      <c r="AD7" s="14"/>
      <c r="AE7" s="14"/>
      <c r="AF7" s="14"/>
      <c r="AG7" s="15"/>
      <c r="AR7" s="16" t="s">
        <v>102</v>
      </c>
      <c r="AS7" s="14"/>
      <c r="AT7" s="14"/>
      <c r="AU7" s="14"/>
      <c r="AV7" s="14"/>
      <c r="AX7" s="14"/>
      <c r="AY7" s="14"/>
      <c r="AZ7" s="14"/>
      <c r="BA7" s="14"/>
      <c r="BC7" s="14"/>
      <c r="BD7" s="14"/>
      <c r="BE7" s="14"/>
      <c r="BF7" s="15"/>
    </row>
    <row r="8" spans="1:68" x14ac:dyDescent="0.25">
      <c r="A8" s="18" t="s">
        <v>13</v>
      </c>
      <c r="B8" s="64">
        <f t="shared" ref="B8:D13" si="0">SUM(T8,AS8)</f>
        <v>252.36481444465875</v>
      </c>
      <c r="C8" s="64">
        <f t="shared" si="0"/>
        <v>0</v>
      </c>
      <c r="D8" s="64">
        <f t="shared" si="0"/>
        <v>0</v>
      </c>
      <c r="E8" s="54">
        <f t="shared" ref="E8:E13" si="1">SUM(B8:D8)</f>
        <v>252.36481444465875</v>
      </c>
      <c r="F8" s="50"/>
      <c r="G8" s="51">
        <f t="shared" ref="G8:I13" si="2">SUM(Y8,AX8)</f>
        <v>16.023971621769519</v>
      </c>
      <c r="H8" s="51">
        <f t="shared" si="2"/>
        <v>0</v>
      </c>
      <c r="I8" s="51">
        <f t="shared" si="2"/>
        <v>0</v>
      </c>
      <c r="J8" s="51">
        <f t="shared" ref="J8:J13" si="3">SUM(G8:I8)</f>
        <v>16.023971621769519</v>
      </c>
      <c r="K8" s="50"/>
      <c r="L8" s="22">
        <f t="shared" ref="L8:O14" si="4">IF(B8&lt;&gt;0,G8/B8,"--")</f>
        <v>6.3495268375787894E-2</v>
      </c>
      <c r="M8" s="22" t="str">
        <f t="shared" si="4"/>
        <v>--</v>
      </c>
      <c r="N8" s="22" t="str">
        <f t="shared" si="4"/>
        <v>--</v>
      </c>
      <c r="O8" s="23">
        <f t="shared" si="4"/>
        <v>6.3495268375787894E-2</v>
      </c>
      <c r="S8" s="18" t="s">
        <v>13</v>
      </c>
      <c r="T8" s="64">
        <v>148.45504468578662</v>
      </c>
      <c r="U8" s="64">
        <v>0</v>
      </c>
      <c r="V8" s="64">
        <v>0</v>
      </c>
      <c r="W8" s="54">
        <f t="shared" ref="W8:W13" si="5">SUM(T8:V8)</f>
        <v>148.45504468578662</v>
      </c>
      <c r="X8" s="50"/>
      <c r="Y8" s="51">
        <v>9.5866243649043472</v>
      </c>
      <c r="Z8" s="51">
        <v>0</v>
      </c>
      <c r="AA8" s="51">
        <v>0</v>
      </c>
      <c r="AB8" s="51">
        <f t="shared" ref="AB8:AB13" si="6">SUM(Y8:AA8)</f>
        <v>9.5866243649043472</v>
      </c>
      <c r="AC8" s="50"/>
      <c r="AD8" s="22">
        <f t="shared" ref="AD8:AG14" si="7">IF(T8&lt;&gt;0,Y8/T8,"--")</f>
        <v>6.4575942065121281E-2</v>
      </c>
      <c r="AE8" s="22" t="str">
        <f t="shared" si="7"/>
        <v>--</v>
      </c>
      <c r="AF8" s="22" t="str">
        <f t="shared" si="7"/>
        <v>--</v>
      </c>
      <c r="AG8" s="23">
        <f t="shared" si="7"/>
        <v>6.4575942065121281E-2</v>
      </c>
      <c r="AI8">
        <v>28</v>
      </c>
      <c r="AM8" s="24">
        <f>VLOOKUP($BP$6,FMap,5,FALSE)</f>
        <v>8</v>
      </c>
      <c r="AN8" s="25">
        <f>VLOOKUP($BP$6,FMap,6,FALSE)</f>
        <v>30</v>
      </c>
      <c r="AO8" s="26">
        <f>VLOOKUP($BP$6,FMap,7,FALSE)</f>
        <v>52</v>
      </c>
      <c r="AR8" s="18" t="s">
        <v>13</v>
      </c>
      <c r="AS8" s="64">
        <v>103.90976975887213</v>
      </c>
      <c r="AT8" s="64">
        <v>0</v>
      </c>
      <c r="AU8" s="64">
        <v>0</v>
      </c>
      <c r="AV8" s="54">
        <f t="shared" ref="AV8:AV13" si="8">SUM(AS8:AU8)</f>
        <v>103.90976975887213</v>
      </c>
      <c r="AW8" s="50"/>
      <c r="AX8" s="51">
        <v>6.4373472568651726</v>
      </c>
      <c r="AY8" s="51">
        <v>0</v>
      </c>
      <c r="AZ8" s="51">
        <v>0</v>
      </c>
      <c r="BA8" s="51">
        <f t="shared" ref="BA8:BA13" si="9">SUM(AX8:AZ8)</f>
        <v>6.4373472568651726</v>
      </c>
      <c r="BB8" s="50"/>
      <c r="BC8" s="22">
        <f t="shared" ref="BC8:BF14" si="10">IF(AS8&lt;&gt;0,AX8/AS8,"--")</f>
        <v>6.1951318646969983E-2</v>
      </c>
      <c r="BD8" s="22" t="str">
        <f t="shared" si="10"/>
        <v>--</v>
      </c>
      <c r="BE8" s="22" t="str">
        <f t="shared" si="10"/>
        <v>--</v>
      </c>
      <c r="BF8" s="23">
        <f t="shared" si="10"/>
        <v>6.1951318646969983E-2</v>
      </c>
      <c r="BH8">
        <v>28</v>
      </c>
      <c r="BL8" s="24">
        <f>VLOOKUP($BP$6,FMap,8,FALSE)</f>
        <v>11</v>
      </c>
      <c r="BM8" s="25">
        <f>VLOOKUP($BP$6,FMap,9,FALSE)</f>
        <v>33</v>
      </c>
      <c r="BN8" s="26">
        <f>VLOOKUP($BP$6,FMap,10,FALSE)</f>
        <v>55</v>
      </c>
    </row>
    <row r="9" spans="1:68" x14ac:dyDescent="0.25">
      <c r="A9" s="27" t="s">
        <v>24</v>
      </c>
      <c r="B9" s="64">
        <f t="shared" si="0"/>
        <v>252.36481444465875</v>
      </c>
      <c r="C9" s="64">
        <f t="shared" si="0"/>
        <v>0</v>
      </c>
      <c r="D9" s="64">
        <f t="shared" si="0"/>
        <v>0</v>
      </c>
      <c r="E9" s="54">
        <f t="shared" si="1"/>
        <v>252.36481444465875</v>
      </c>
      <c r="F9" s="50"/>
      <c r="G9" s="51">
        <f t="shared" si="2"/>
        <v>1.93498802527863</v>
      </c>
      <c r="H9" s="51">
        <f t="shared" si="2"/>
        <v>0</v>
      </c>
      <c r="I9" s="51">
        <f t="shared" si="2"/>
        <v>0</v>
      </c>
      <c r="J9" s="51">
        <f t="shared" si="3"/>
        <v>1.93498802527863</v>
      </c>
      <c r="K9" s="50"/>
      <c r="L9" s="22">
        <f t="shared" si="4"/>
        <v>7.6674239613658771E-3</v>
      </c>
      <c r="M9" s="22" t="str">
        <f t="shared" si="4"/>
        <v>--</v>
      </c>
      <c r="N9" s="22" t="str">
        <f t="shared" si="4"/>
        <v>--</v>
      </c>
      <c r="O9" s="23">
        <f t="shared" si="4"/>
        <v>7.6674239613658771E-3</v>
      </c>
      <c r="S9" s="27" t="s">
        <v>24</v>
      </c>
      <c r="T9" s="64">
        <v>148.45504468578662</v>
      </c>
      <c r="U9" s="64">
        <v>0</v>
      </c>
      <c r="V9" s="64">
        <v>0</v>
      </c>
      <c r="W9" s="54">
        <f t="shared" si="5"/>
        <v>148.45504468578662</v>
      </c>
      <c r="X9" s="50"/>
      <c r="Y9" s="51">
        <v>1.1382677668094423</v>
      </c>
      <c r="Z9" s="51">
        <v>0</v>
      </c>
      <c r="AA9" s="51">
        <v>0</v>
      </c>
      <c r="AB9" s="51">
        <f t="shared" si="6"/>
        <v>1.1382677668094423</v>
      </c>
      <c r="AC9" s="50"/>
      <c r="AD9" s="22">
        <f t="shared" si="7"/>
        <v>7.6674239613658771E-3</v>
      </c>
      <c r="AE9" s="22" t="str">
        <f t="shared" si="7"/>
        <v>--</v>
      </c>
      <c r="AF9" s="22" t="str">
        <f t="shared" si="7"/>
        <v>--</v>
      </c>
      <c r="AG9" s="23">
        <f t="shared" si="7"/>
        <v>7.6674239613658771E-3</v>
      </c>
      <c r="AI9">
        <v>29</v>
      </c>
      <c r="AM9">
        <f>$AM$8</f>
        <v>8</v>
      </c>
      <c r="AN9">
        <f>$AN$8</f>
        <v>30</v>
      </c>
      <c r="AO9">
        <f>$AO$8</f>
        <v>52</v>
      </c>
      <c r="AR9" s="27" t="s">
        <v>24</v>
      </c>
      <c r="AS9" s="64">
        <v>103.90976975887213</v>
      </c>
      <c r="AT9" s="64">
        <v>0</v>
      </c>
      <c r="AU9" s="64">
        <v>0</v>
      </c>
      <c r="AV9" s="54">
        <f t="shared" si="8"/>
        <v>103.90976975887213</v>
      </c>
      <c r="AW9" s="50"/>
      <c r="AX9" s="51">
        <v>0.79672025846918759</v>
      </c>
      <c r="AY9" s="51">
        <v>0</v>
      </c>
      <c r="AZ9" s="51">
        <v>0</v>
      </c>
      <c r="BA9" s="51">
        <f t="shared" si="9"/>
        <v>0.79672025846918759</v>
      </c>
      <c r="BB9" s="50"/>
      <c r="BC9" s="22">
        <f t="shared" si="10"/>
        <v>7.6674239613658771E-3</v>
      </c>
      <c r="BD9" s="22" t="str">
        <f t="shared" si="10"/>
        <v>--</v>
      </c>
      <c r="BE9" s="22" t="str">
        <f t="shared" si="10"/>
        <v>--</v>
      </c>
      <c r="BF9" s="23">
        <f t="shared" si="10"/>
        <v>7.6674239613658771E-3</v>
      </c>
      <c r="BH9">
        <v>29</v>
      </c>
      <c r="BL9">
        <f>$BL$8</f>
        <v>11</v>
      </c>
      <c r="BM9">
        <f>$BM$8</f>
        <v>33</v>
      </c>
      <c r="BN9">
        <f>$BN$8</f>
        <v>55</v>
      </c>
    </row>
    <row r="10" spans="1:68" x14ac:dyDescent="0.25">
      <c r="A10" s="18" t="s">
        <v>25</v>
      </c>
      <c r="B10" s="64">
        <f t="shared" si="0"/>
        <v>5047.2962888931706</v>
      </c>
      <c r="C10" s="64">
        <f t="shared" si="0"/>
        <v>0</v>
      </c>
      <c r="D10" s="64">
        <f t="shared" si="0"/>
        <v>0</v>
      </c>
      <c r="E10" s="54">
        <f t="shared" si="1"/>
        <v>5047.2962888931706</v>
      </c>
      <c r="F10" s="50"/>
      <c r="G10" s="51">
        <f t="shared" si="2"/>
        <v>327.6025933887239</v>
      </c>
      <c r="H10" s="51">
        <f t="shared" si="2"/>
        <v>0</v>
      </c>
      <c r="I10" s="51">
        <f t="shared" si="2"/>
        <v>0</v>
      </c>
      <c r="J10" s="51">
        <f t="shared" si="3"/>
        <v>327.6025933887239</v>
      </c>
      <c r="K10" s="50"/>
      <c r="L10" s="22">
        <f t="shared" si="4"/>
        <v>6.4906550881435252E-2</v>
      </c>
      <c r="M10" s="22" t="str">
        <f t="shared" si="4"/>
        <v>--</v>
      </c>
      <c r="N10" s="22" t="str">
        <f t="shared" si="4"/>
        <v>--</v>
      </c>
      <c r="O10" s="23">
        <f t="shared" si="4"/>
        <v>6.4906550881435252E-2</v>
      </c>
      <c r="S10" s="18" t="s">
        <v>25</v>
      </c>
      <c r="T10" s="54">
        <v>2969.1008937157294</v>
      </c>
      <c r="U10" s="54">
        <v>0</v>
      </c>
      <c r="V10" s="54">
        <v>0</v>
      </c>
      <c r="W10" s="54">
        <f t="shared" si="5"/>
        <v>2969.1008937157294</v>
      </c>
      <c r="X10" s="50"/>
      <c r="Y10" s="51">
        <v>192.71409823007488</v>
      </c>
      <c r="Z10" s="51">
        <v>0</v>
      </c>
      <c r="AA10" s="51">
        <v>0</v>
      </c>
      <c r="AB10" s="51">
        <f t="shared" si="6"/>
        <v>192.71409823007488</v>
      </c>
      <c r="AC10" s="50"/>
      <c r="AD10" s="22">
        <f t="shared" si="7"/>
        <v>6.4906550881435252E-2</v>
      </c>
      <c r="AE10" s="22" t="str">
        <f t="shared" si="7"/>
        <v>--</v>
      </c>
      <c r="AF10" s="22" t="str">
        <f t="shared" si="7"/>
        <v>--</v>
      </c>
      <c r="AG10" s="23">
        <f t="shared" si="7"/>
        <v>6.4906550881435252E-2</v>
      </c>
      <c r="AI10">
        <v>30</v>
      </c>
      <c r="AK10">
        <v>10</v>
      </c>
      <c r="AM10">
        <f>$AM$8</f>
        <v>8</v>
      </c>
      <c r="AN10">
        <f>$AN$8</f>
        <v>30</v>
      </c>
      <c r="AO10">
        <f>$AO$8</f>
        <v>52</v>
      </c>
      <c r="AR10" s="18" t="s">
        <v>25</v>
      </c>
      <c r="AS10" s="54">
        <v>2078.1953951774412</v>
      </c>
      <c r="AT10" s="54">
        <v>0</v>
      </c>
      <c r="AU10" s="54">
        <v>0</v>
      </c>
      <c r="AV10" s="54">
        <f t="shared" si="8"/>
        <v>2078.1953951774412</v>
      </c>
      <c r="AW10" s="50"/>
      <c r="AX10" s="51">
        <v>134.88849515864902</v>
      </c>
      <c r="AY10" s="51">
        <v>0</v>
      </c>
      <c r="AZ10" s="51">
        <v>0</v>
      </c>
      <c r="BA10" s="51">
        <f t="shared" si="9"/>
        <v>134.88849515864902</v>
      </c>
      <c r="BB10" s="50"/>
      <c r="BC10" s="22">
        <f t="shared" si="10"/>
        <v>6.4906550881435252E-2</v>
      </c>
      <c r="BD10" s="22" t="str">
        <f t="shared" si="10"/>
        <v>--</v>
      </c>
      <c r="BE10" s="22" t="str">
        <f t="shared" si="10"/>
        <v>--</v>
      </c>
      <c r="BF10" s="23">
        <f t="shared" si="10"/>
        <v>6.4906550881435252E-2</v>
      </c>
      <c r="BH10">
        <v>30</v>
      </c>
      <c r="BJ10">
        <v>10</v>
      </c>
      <c r="BL10">
        <f>$BL$8</f>
        <v>11</v>
      </c>
      <c r="BM10">
        <f>$BM$8</f>
        <v>33</v>
      </c>
      <c r="BN10">
        <f>$BN$8</f>
        <v>55</v>
      </c>
    </row>
    <row r="11" spans="1:68" x14ac:dyDescent="0.25">
      <c r="A11" s="18" t="s">
        <v>26</v>
      </c>
      <c r="B11" s="64">
        <f t="shared" si="0"/>
        <v>1941.5655220496865</v>
      </c>
      <c r="C11" s="64">
        <f t="shared" si="0"/>
        <v>0</v>
      </c>
      <c r="D11" s="64">
        <f t="shared" si="0"/>
        <v>0</v>
      </c>
      <c r="E11" s="54">
        <f t="shared" si="1"/>
        <v>1941.5655220496865</v>
      </c>
      <c r="F11" s="50"/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 t="shared" si="3"/>
        <v>0</v>
      </c>
      <c r="K11" s="50"/>
      <c r="L11" s="22">
        <f t="shared" si="4"/>
        <v>0</v>
      </c>
      <c r="M11" s="22" t="str">
        <f t="shared" si="4"/>
        <v>--</v>
      </c>
      <c r="N11" s="22" t="str">
        <f t="shared" si="4"/>
        <v>--</v>
      </c>
      <c r="O11" s="23">
        <f t="shared" si="4"/>
        <v>0</v>
      </c>
      <c r="S11" s="18" t="s">
        <v>26</v>
      </c>
      <c r="T11" s="54">
        <v>1141.9754604991681</v>
      </c>
      <c r="U11" s="54">
        <v>0</v>
      </c>
      <c r="V11" s="54">
        <v>0</v>
      </c>
      <c r="W11" s="54">
        <f t="shared" si="5"/>
        <v>1141.9754604991681</v>
      </c>
      <c r="X11" s="50"/>
      <c r="Y11" s="51">
        <v>0</v>
      </c>
      <c r="Z11" s="51">
        <v>0</v>
      </c>
      <c r="AA11" s="51">
        <v>0</v>
      </c>
      <c r="AB11" s="51">
        <f t="shared" si="6"/>
        <v>0</v>
      </c>
      <c r="AC11" s="50"/>
      <c r="AD11" s="22">
        <f t="shared" si="7"/>
        <v>0</v>
      </c>
      <c r="AE11" s="22" t="str">
        <f t="shared" si="7"/>
        <v>--</v>
      </c>
      <c r="AF11" s="22" t="str">
        <f t="shared" si="7"/>
        <v>--</v>
      </c>
      <c r="AG11" s="23">
        <f t="shared" si="7"/>
        <v>0</v>
      </c>
      <c r="AI11">
        <v>31</v>
      </c>
      <c r="AK11">
        <v>10</v>
      </c>
      <c r="AM11">
        <f>$AM$8</f>
        <v>8</v>
      </c>
      <c r="AN11">
        <f>$AN$8</f>
        <v>30</v>
      </c>
      <c r="AO11">
        <f>$AO$8</f>
        <v>52</v>
      </c>
      <c r="AR11" s="18" t="s">
        <v>26</v>
      </c>
      <c r="AS11" s="54">
        <v>799.5900615505185</v>
      </c>
      <c r="AT11" s="54">
        <v>0</v>
      </c>
      <c r="AU11" s="54">
        <v>0</v>
      </c>
      <c r="AV11" s="54">
        <f t="shared" si="8"/>
        <v>799.5900615505185</v>
      </c>
      <c r="AW11" s="50"/>
      <c r="AX11" s="51">
        <v>0</v>
      </c>
      <c r="AY11" s="51">
        <v>0</v>
      </c>
      <c r="AZ11" s="51">
        <v>0</v>
      </c>
      <c r="BA11" s="51">
        <f t="shared" si="9"/>
        <v>0</v>
      </c>
      <c r="BB11" s="50"/>
      <c r="BC11" s="22">
        <f t="shared" si="10"/>
        <v>0</v>
      </c>
      <c r="BD11" s="22" t="str">
        <f t="shared" si="10"/>
        <v>--</v>
      </c>
      <c r="BE11" s="22" t="str">
        <f t="shared" si="10"/>
        <v>--</v>
      </c>
      <c r="BF11" s="23">
        <f t="shared" si="10"/>
        <v>0</v>
      </c>
      <c r="BH11">
        <v>31</v>
      </c>
      <c r="BJ11">
        <v>10</v>
      </c>
      <c r="BL11">
        <f>$BL$8</f>
        <v>11</v>
      </c>
      <c r="BM11">
        <f>$BM$8</f>
        <v>33</v>
      </c>
      <c r="BN11">
        <f>$BN$8</f>
        <v>55</v>
      </c>
    </row>
    <row r="12" spans="1:68" x14ac:dyDescent="0.25">
      <c r="A12" s="27" t="s">
        <v>92</v>
      </c>
      <c r="B12" s="64">
        <f t="shared" si="0"/>
        <v>3017.7333848460648</v>
      </c>
      <c r="C12" s="64">
        <f t="shared" si="0"/>
        <v>0</v>
      </c>
      <c r="D12" s="64">
        <f t="shared" si="0"/>
        <v>0</v>
      </c>
      <c r="E12" s="54">
        <f t="shared" si="1"/>
        <v>3017.7333848460648</v>
      </c>
      <c r="F12" s="50"/>
      <c r="G12" s="51">
        <f t="shared" si="2"/>
        <v>170.04492275632987</v>
      </c>
      <c r="H12" s="51">
        <f t="shared" si="2"/>
        <v>0</v>
      </c>
      <c r="I12" s="51">
        <f t="shared" si="2"/>
        <v>0</v>
      </c>
      <c r="J12" s="51">
        <f t="shared" si="3"/>
        <v>170.04492275632987</v>
      </c>
      <c r="K12" s="50"/>
      <c r="L12" s="22">
        <f t="shared" si="4"/>
        <v>5.6348557367669472E-2</v>
      </c>
      <c r="M12" s="22" t="str">
        <f t="shared" si="4"/>
        <v>--</v>
      </c>
      <c r="N12" s="22" t="str">
        <f t="shared" si="4"/>
        <v>--</v>
      </c>
      <c r="O12" s="23">
        <f t="shared" si="4"/>
        <v>5.6348557367669472E-2</v>
      </c>
      <c r="S12" s="27" t="s">
        <v>92</v>
      </c>
      <c r="T12" s="54">
        <v>1774.9478102522196</v>
      </c>
      <c r="U12" s="54">
        <v>0</v>
      </c>
      <c r="V12" s="54">
        <v>0</v>
      </c>
      <c r="W12" s="54">
        <f t="shared" si="5"/>
        <v>1774.9478102522196</v>
      </c>
      <c r="X12" s="50"/>
      <c r="Y12" s="51">
        <v>100.37649199943255</v>
      </c>
      <c r="Z12" s="51">
        <v>0</v>
      </c>
      <c r="AA12" s="51">
        <v>0</v>
      </c>
      <c r="AB12" s="51">
        <f t="shared" si="6"/>
        <v>100.37649199943255</v>
      </c>
      <c r="AC12" s="50"/>
      <c r="AD12" s="22">
        <f t="shared" si="7"/>
        <v>5.6551799111867446E-2</v>
      </c>
      <c r="AE12" s="22" t="str">
        <f t="shared" si="7"/>
        <v>--</v>
      </c>
      <c r="AF12" s="22" t="str">
        <f t="shared" si="7"/>
        <v>--</v>
      </c>
      <c r="AG12" s="23">
        <f t="shared" si="7"/>
        <v>5.6551799111867446E-2</v>
      </c>
      <c r="AI12">
        <f>AI11+1</f>
        <v>32</v>
      </c>
      <c r="AJ12">
        <v>33</v>
      </c>
      <c r="AK12">
        <v>10</v>
      </c>
      <c r="AM12">
        <f>$AM$8</f>
        <v>8</v>
      </c>
      <c r="AN12">
        <f>$AN$8</f>
        <v>30</v>
      </c>
      <c r="AO12">
        <f>$AO$8</f>
        <v>52</v>
      </c>
      <c r="AR12" s="27" t="s">
        <v>92</v>
      </c>
      <c r="AS12" s="54">
        <v>1242.7855745938455</v>
      </c>
      <c r="AT12" s="54">
        <v>0</v>
      </c>
      <c r="AU12" s="54">
        <v>0</v>
      </c>
      <c r="AV12" s="54">
        <f t="shared" si="8"/>
        <v>1242.7855745938455</v>
      </c>
      <c r="AW12" s="50"/>
      <c r="AX12" s="51">
        <v>69.668430756897308</v>
      </c>
      <c r="AY12" s="51">
        <v>0</v>
      </c>
      <c r="AZ12" s="51">
        <v>0</v>
      </c>
      <c r="BA12" s="51">
        <f t="shared" si="9"/>
        <v>69.668430756897308</v>
      </c>
      <c r="BB12" s="50"/>
      <c r="BC12" s="22">
        <f t="shared" si="10"/>
        <v>5.6058287271048855E-2</v>
      </c>
      <c r="BD12" s="22" t="str">
        <f t="shared" si="10"/>
        <v>--</v>
      </c>
      <c r="BE12" s="22" t="str">
        <f t="shared" si="10"/>
        <v>--</v>
      </c>
      <c r="BF12" s="23">
        <f t="shared" si="10"/>
        <v>5.6058287271048855E-2</v>
      </c>
      <c r="BH12">
        <f>BH11+1</f>
        <v>32</v>
      </c>
      <c r="BI12">
        <v>33</v>
      </c>
      <c r="BJ12">
        <v>10</v>
      </c>
      <c r="BL12">
        <f>$BL$8</f>
        <v>11</v>
      </c>
      <c r="BM12">
        <f>$BM$8</f>
        <v>33</v>
      </c>
      <c r="BN12">
        <f>$BN$8</f>
        <v>55</v>
      </c>
    </row>
    <row r="13" spans="1:68" x14ac:dyDescent="0.25">
      <c r="A13" s="27" t="s">
        <v>93</v>
      </c>
      <c r="B13" s="64">
        <f t="shared" si="0"/>
        <v>87.997381997418955</v>
      </c>
      <c r="C13" s="64">
        <f t="shared" si="0"/>
        <v>0</v>
      </c>
      <c r="D13" s="64">
        <f t="shared" si="0"/>
        <v>0</v>
      </c>
      <c r="E13" s="54">
        <f t="shared" si="1"/>
        <v>87.997381997418955</v>
      </c>
      <c r="F13" s="50"/>
      <c r="G13" s="51">
        <f t="shared" si="2"/>
        <v>27.603951820652846</v>
      </c>
      <c r="H13" s="51">
        <f t="shared" si="2"/>
        <v>0</v>
      </c>
      <c r="I13" s="51">
        <f t="shared" si="2"/>
        <v>0</v>
      </c>
      <c r="J13" s="51">
        <f t="shared" si="3"/>
        <v>27.603951820652846</v>
      </c>
      <c r="K13" s="50"/>
      <c r="L13" s="22">
        <f t="shared" si="4"/>
        <v>0.31369060299387652</v>
      </c>
      <c r="M13" s="22" t="str">
        <f t="shared" si="4"/>
        <v>--</v>
      </c>
      <c r="N13" s="22" t="str">
        <f t="shared" si="4"/>
        <v>--</v>
      </c>
      <c r="O13" s="23">
        <f t="shared" si="4"/>
        <v>0.31369060299387652</v>
      </c>
      <c r="S13" s="27" t="s">
        <v>93</v>
      </c>
      <c r="T13" s="54">
        <v>52.177622964341765</v>
      </c>
      <c r="U13" s="54">
        <v>0</v>
      </c>
      <c r="V13" s="54">
        <v>0</v>
      </c>
      <c r="W13" s="54">
        <f t="shared" si="5"/>
        <v>52.177622964341765</v>
      </c>
      <c r="X13" s="50"/>
      <c r="Y13" s="51">
        <v>16.367630010471508</v>
      </c>
      <c r="Z13" s="51">
        <v>0</v>
      </c>
      <c r="AA13" s="51">
        <v>0</v>
      </c>
      <c r="AB13" s="51">
        <f t="shared" si="6"/>
        <v>16.367630010471508</v>
      </c>
      <c r="AC13" s="50"/>
      <c r="AD13" s="22">
        <f t="shared" si="7"/>
        <v>0.31369060299387652</v>
      </c>
      <c r="AE13" s="22" t="str">
        <f t="shared" si="7"/>
        <v>--</v>
      </c>
      <c r="AF13" s="22" t="str">
        <f t="shared" si="7"/>
        <v>--</v>
      </c>
      <c r="AG13" s="23">
        <f t="shared" si="7"/>
        <v>0.31369060299387652</v>
      </c>
      <c r="AI13">
        <v>35</v>
      </c>
      <c r="AK13">
        <v>10</v>
      </c>
      <c r="AM13">
        <f>$AM$8</f>
        <v>8</v>
      </c>
      <c r="AN13">
        <f>$AN$8</f>
        <v>30</v>
      </c>
      <c r="AO13">
        <f>$AO$8</f>
        <v>52</v>
      </c>
      <c r="AR13" s="27" t="s">
        <v>93</v>
      </c>
      <c r="AS13" s="54">
        <v>35.819759033077183</v>
      </c>
      <c r="AT13" s="54">
        <v>0</v>
      </c>
      <c r="AU13" s="54">
        <v>0</v>
      </c>
      <c r="AV13" s="54">
        <f t="shared" si="8"/>
        <v>35.819759033077183</v>
      </c>
      <c r="AW13" s="50"/>
      <c r="AX13" s="51">
        <v>11.236321810181339</v>
      </c>
      <c r="AY13" s="51">
        <v>0</v>
      </c>
      <c r="AZ13" s="51">
        <v>0</v>
      </c>
      <c r="BA13" s="51">
        <f t="shared" si="9"/>
        <v>11.236321810181339</v>
      </c>
      <c r="BB13" s="50"/>
      <c r="BC13" s="22">
        <f t="shared" si="10"/>
        <v>0.31369060299387658</v>
      </c>
      <c r="BD13" s="22" t="str">
        <f t="shared" si="10"/>
        <v>--</v>
      </c>
      <c r="BE13" s="22" t="str">
        <f t="shared" si="10"/>
        <v>--</v>
      </c>
      <c r="BF13" s="23">
        <f t="shared" si="10"/>
        <v>0.31369060299387658</v>
      </c>
      <c r="BH13">
        <v>35</v>
      </c>
      <c r="BJ13">
        <v>10</v>
      </c>
      <c r="BL13">
        <f>$BL$8</f>
        <v>11</v>
      </c>
      <c r="BM13">
        <f>$BM$8</f>
        <v>33</v>
      </c>
      <c r="BN13">
        <f>$BN$8</f>
        <v>55</v>
      </c>
    </row>
    <row r="14" spans="1:68" x14ac:dyDescent="0.25">
      <c r="A14" s="18" t="s">
        <v>17</v>
      </c>
      <c r="B14" s="54">
        <f>B10</f>
        <v>5047.2962888931706</v>
      </c>
      <c r="C14" s="54">
        <f>C10</f>
        <v>0</v>
      </c>
      <c r="D14" s="54">
        <f>D10</f>
        <v>0</v>
      </c>
      <c r="E14" s="54">
        <f>E10</f>
        <v>5047.2962888931706</v>
      </c>
      <c r="F14" s="50"/>
      <c r="G14" s="51">
        <f>SUM(G8:G13)</f>
        <v>543.21042761275476</v>
      </c>
      <c r="H14" s="51">
        <f>SUM(H8:H13)</f>
        <v>0</v>
      </c>
      <c r="I14" s="51">
        <f>SUM(I8:I13)</f>
        <v>0</v>
      </c>
      <c r="J14" s="51">
        <f>SUM(J8:J13)</f>
        <v>543.21042761275476</v>
      </c>
      <c r="K14" s="50"/>
      <c r="L14" s="22">
        <f t="shared" si="4"/>
        <v>0.10762404196641212</v>
      </c>
      <c r="M14" s="22" t="str">
        <f t="shared" si="4"/>
        <v>--</v>
      </c>
      <c r="N14" s="22" t="str">
        <f t="shared" si="4"/>
        <v>--</v>
      </c>
      <c r="O14" s="23">
        <f t="shared" si="4"/>
        <v>0.10762404196641212</v>
      </c>
      <c r="S14" s="18" t="s">
        <v>17</v>
      </c>
      <c r="T14" s="54">
        <f>T10</f>
        <v>2969.1008937157294</v>
      </c>
      <c r="U14" s="54">
        <f>U10</f>
        <v>0</v>
      </c>
      <c r="V14" s="54">
        <f>V10</f>
        <v>0</v>
      </c>
      <c r="W14" s="54">
        <f>W10</f>
        <v>2969.1008937157294</v>
      </c>
      <c r="X14" s="50"/>
      <c r="Y14" s="51">
        <f>SUM(Y8:Y13)</f>
        <v>320.18311237169274</v>
      </c>
      <c r="Z14" s="51">
        <f>SUM(Z8:Z13)</f>
        <v>0</v>
      </c>
      <c r="AA14" s="51">
        <f>SUM(AA8:AA13)</f>
        <v>0</v>
      </c>
      <c r="AB14" s="51">
        <f>SUM(AB8:AB13)</f>
        <v>320.18311237169274</v>
      </c>
      <c r="AC14" s="50"/>
      <c r="AD14" s="22">
        <f t="shared" si="7"/>
        <v>0.10783840759651465</v>
      </c>
      <c r="AE14" s="22" t="str">
        <f t="shared" si="7"/>
        <v>--</v>
      </c>
      <c r="AF14" s="22" t="str">
        <f t="shared" si="7"/>
        <v>--</v>
      </c>
      <c r="AG14" s="23">
        <f t="shared" si="7"/>
        <v>0.10783840759651465</v>
      </c>
      <c r="AR14" s="18" t="s">
        <v>17</v>
      </c>
      <c r="AS14" s="54">
        <f>AS10</f>
        <v>2078.1953951774412</v>
      </c>
      <c r="AT14" s="54">
        <f>AT10</f>
        <v>0</v>
      </c>
      <c r="AU14" s="54">
        <f>AU10</f>
        <v>0</v>
      </c>
      <c r="AV14" s="54">
        <f>AV10</f>
        <v>2078.1953951774412</v>
      </c>
      <c r="AW14" s="50"/>
      <c r="AX14" s="51">
        <f>SUM(AX8:AX13)</f>
        <v>223.02731524106204</v>
      </c>
      <c r="AY14" s="51">
        <f>SUM(AY8:AY13)</f>
        <v>0</v>
      </c>
      <c r="AZ14" s="51">
        <f>SUM(AZ8:AZ13)</f>
        <v>0</v>
      </c>
      <c r="BA14" s="51">
        <f>SUM(BA8:BA13)</f>
        <v>223.02731524106204</v>
      </c>
      <c r="BB14" s="50"/>
      <c r="BC14" s="22">
        <f t="shared" si="10"/>
        <v>0.10731777953055249</v>
      </c>
      <c r="BD14" s="22" t="str">
        <f t="shared" si="10"/>
        <v>--</v>
      </c>
      <c r="BE14" s="22" t="str">
        <f t="shared" si="10"/>
        <v>--</v>
      </c>
      <c r="BF14" s="23">
        <f t="shared" si="10"/>
        <v>0.10731777953055249</v>
      </c>
    </row>
    <row r="15" spans="1:68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  <c r="S15" s="18"/>
      <c r="T15" s="54"/>
      <c r="U15" s="54"/>
      <c r="V15" s="54"/>
      <c r="W15" s="54"/>
      <c r="X15" s="50"/>
      <c r="Y15" s="51"/>
      <c r="Z15" s="51"/>
      <c r="AA15" s="51"/>
      <c r="AB15" s="51"/>
      <c r="AC15" s="50"/>
      <c r="AD15" s="49"/>
      <c r="AE15" s="49"/>
      <c r="AF15" s="49"/>
      <c r="AG15" s="52"/>
      <c r="AR15" s="18"/>
      <c r="AS15" s="54"/>
      <c r="AT15" s="54"/>
      <c r="AU15" s="54"/>
      <c r="AV15" s="54"/>
      <c r="AW15" s="50"/>
      <c r="AX15" s="51"/>
      <c r="AY15" s="51"/>
      <c r="AZ15" s="51"/>
      <c r="BA15" s="51"/>
      <c r="BB15" s="50"/>
      <c r="BC15" s="49"/>
      <c r="BD15" s="49"/>
      <c r="BE15" s="49"/>
      <c r="BF15" s="52"/>
    </row>
    <row r="16" spans="1:68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  <c r="S16" s="16" t="s">
        <v>28</v>
      </c>
      <c r="T16" s="54"/>
      <c r="U16" s="54"/>
      <c r="V16" s="54"/>
      <c r="W16" s="54"/>
      <c r="X16" s="50"/>
      <c r="Y16" s="51"/>
      <c r="Z16" s="51"/>
      <c r="AA16" s="51"/>
      <c r="AB16" s="51"/>
      <c r="AC16" s="50"/>
      <c r="AD16" s="49"/>
      <c r="AE16" s="49"/>
      <c r="AF16" s="49"/>
      <c r="AG16" s="52"/>
      <c r="AR16" s="16" t="s">
        <v>28</v>
      </c>
      <c r="AS16" s="54"/>
      <c r="AT16" s="54"/>
      <c r="AU16" s="54"/>
      <c r="AV16" s="54"/>
      <c r="AW16" s="50"/>
      <c r="AX16" s="51"/>
      <c r="AY16" s="51"/>
      <c r="AZ16" s="51"/>
      <c r="BA16" s="51"/>
      <c r="BB16" s="50"/>
      <c r="BC16" s="49"/>
      <c r="BD16" s="49"/>
      <c r="BE16" s="49"/>
      <c r="BF16" s="52"/>
    </row>
    <row r="17" spans="1:66" x14ac:dyDescent="0.25">
      <c r="A17" s="27" t="s">
        <v>29</v>
      </c>
      <c r="B17" s="64">
        <f t="shared" ref="B17:D18" si="11">SUM(T17,AS17)</f>
        <v>5047.2962888931706</v>
      </c>
      <c r="C17" s="64">
        <f t="shared" si="11"/>
        <v>0</v>
      </c>
      <c r="D17" s="64">
        <f t="shared" si="11"/>
        <v>0</v>
      </c>
      <c r="E17" s="54">
        <f>SUM(B17:D17)</f>
        <v>5047.2962888931706</v>
      </c>
      <c r="F17" s="50"/>
      <c r="G17" s="51">
        <f t="shared" ref="G17:I18" si="12">SUM(Y17,AX17)</f>
        <v>653.93354341730435</v>
      </c>
      <c r="H17" s="51">
        <f t="shared" si="12"/>
        <v>0</v>
      </c>
      <c r="I17" s="51">
        <f t="shared" si="12"/>
        <v>0</v>
      </c>
      <c r="J17" s="51">
        <f>SUM(G17:I17)</f>
        <v>653.93354341730435</v>
      </c>
      <c r="K17" s="50"/>
      <c r="L17" s="22">
        <f t="shared" ref="L17:O19" si="13">IF(B17&lt;&gt;0,G17/B17,"--")</f>
        <v>0.12956115630784704</v>
      </c>
      <c r="M17" s="22" t="str">
        <f t="shared" si="13"/>
        <v>--</v>
      </c>
      <c r="N17" s="22" t="str">
        <f t="shared" si="13"/>
        <v>--</v>
      </c>
      <c r="O17" s="23">
        <f t="shared" si="13"/>
        <v>0.12956115630784704</v>
      </c>
      <c r="S17" s="27" t="s">
        <v>29</v>
      </c>
      <c r="T17" s="54">
        <f>T14</f>
        <v>2969.1008937157294</v>
      </c>
      <c r="U17" s="54">
        <f>U14</f>
        <v>0</v>
      </c>
      <c r="V17" s="54">
        <f>V14</f>
        <v>0</v>
      </c>
      <c r="W17" s="54">
        <f>SUM(T17:V17)</f>
        <v>2969.1008937157294</v>
      </c>
      <c r="X17" s="50"/>
      <c r="Y17" s="51">
        <v>384.68014498447195</v>
      </c>
      <c r="Z17" s="51">
        <v>0</v>
      </c>
      <c r="AA17" s="51">
        <v>0</v>
      </c>
      <c r="AB17" s="51">
        <f>SUM(Y17:AA17)</f>
        <v>384.68014498447195</v>
      </c>
      <c r="AC17" s="50"/>
      <c r="AD17" s="22">
        <f t="shared" ref="AD17:AG19" si="14">IF(T17&lt;&gt;0,Y17/T17,"--")</f>
        <v>0.12956115630784704</v>
      </c>
      <c r="AE17" s="22" t="str">
        <f t="shared" si="14"/>
        <v>--</v>
      </c>
      <c r="AF17" s="22" t="str">
        <f t="shared" si="14"/>
        <v>--</v>
      </c>
      <c r="AG17" s="23">
        <f t="shared" si="14"/>
        <v>0.12956115630784704</v>
      </c>
      <c r="AI17">
        <v>38</v>
      </c>
      <c r="AM17">
        <f>$AM$8</f>
        <v>8</v>
      </c>
      <c r="AN17">
        <f>$AN$8</f>
        <v>30</v>
      </c>
      <c r="AO17">
        <f>$AO$8</f>
        <v>52</v>
      </c>
      <c r="AR17" s="27" t="s">
        <v>29</v>
      </c>
      <c r="AS17" s="54">
        <f>AS14</f>
        <v>2078.1953951774412</v>
      </c>
      <c r="AT17" s="54">
        <f>AT14</f>
        <v>0</v>
      </c>
      <c r="AU17" s="54">
        <f>AU14</f>
        <v>0</v>
      </c>
      <c r="AV17" s="54">
        <f>SUM(AS17:AU17)</f>
        <v>2078.1953951774412</v>
      </c>
      <c r="AW17" s="50"/>
      <c r="AX17" s="51">
        <v>269.2533984328324</v>
      </c>
      <c r="AY17" s="51">
        <v>0</v>
      </c>
      <c r="AZ17" s="51">
        <v>0</v>
      </c>
      <c r="BA17" s="51">
        <f>SUM(AX17:AZ17)</f>
        <v>269.2533984328324</v>
      </c>
      <c r="BB17" s="50"/>
      <c r="BC17" s="22">
        <f t="shared" ref="BC17:BF19" si="15">IF(AS17&lt;&gt;0,AX17/AS17,"--")</f>
        <v>0.12956115630784704</v>
      </c>
      <c r="BD17" s="22" t="str">
        <f t="shared" si="15"/>
        <v>--</v>
      </c>
      <c r="BE17" s="22" t="str">
        <f t="shared" si="15"/>
        <v>--</v>
      </c>
      <c r="BF17" s="23">
        <f t="shared" si="15"/>
        <v>0.12956115630784704</v>
      </c>
      <c r="BH17">
        <v>38</v>
      </c>
      <c r="BL17">
        <f>$BL$8</f>
        <v>11</v>
      </c>
      <c r="BM17">
        <f>$BM$8</f>
        <v>33</v>
      </c>
      <c r="BN17">
        <f>$BN$8</f>
        <v>55</v>
      </c>
    </row>
    <row r="18" spans="1:66" x14ac:dyDescent="0.25">
      <c r="A18" s="27" t="s">
        <v>30</v>
      </c>
      <c r="B18" s="64">
        <f t="shared" si="11"/>
        <v>0</v>
      </c>
      <c r="C18" s="64">
        <f t="shared" si="11"/>
        <v>0</v>
      </c>
      <c r="D18" s="64">
        <f t="shared" si="11"/>
        <v>0</v>
      </c>
      <c r="E18" s="54">
        <f>SUM(B18:D18)</f>
        <v>0</v>
      </c>
      <c r="F18" s="50"/>
      <c r="G18" s="51">
        <f t="shared" si="12"/>
        <v>0</v>
      </c>
      <c r="H18" s="51">
        <f t="shared" si="12"/>
        <v>0</v>
      </c>
      <c r="I18" s="51">
        <f t="shared" si="12"/>
        <v>0</v>
      </c>
      <c r="J18" s="51">
        <f>SUM(G18:I18)</f>
        <v>0</v>
      </c>
      <c r="K18" s="50"/>
      <c r="L18" s="22" t="str">
        <f t="shared" si="13"/>
        <v>--</v>
      </c>
      <c r="M18" s="22" t="str">
        <f t="shared" si="13"/>
        <v>--</v>
      </c>
      <c r="N18" s="22" t="str">
        <f t="shared" si="13"/>
        <v>--</v>
      </c>
      <c r="O18" s="23" t="str">
        <f t="shared" si="13"/>
        <v>--</v>
      </c>
      <c r="S18" s="27" t="s">
        <v>30</v>
      </c>
      <c r="T18" s="64">
        <v>0</v>
      </c>
      <c r="U18" s="64">
        <v>0</v>
      </c>
      <c r="V18" s="64">
        <v>0</v>
      </c>
      <c r="W18" s="54">
        <f>SUM(T18:V18)</f>
        <v>0</v>
      </c>
      <c r="X18" s="50"/>
      <c r="Y18" s="51">
        <v>0</v>
      </c>
      <c r="Z18" s="51">
        <v>0</v>
      </c>
      <c r="AA18" s="51">
        <v>0</v>
      </c>
      <c r="AB18" s="51">
        <f>SUM(Y18:AA18)</f>
        <v>0</v>
      </c>
      <c r="AC18" s="50"/>
      <c r="AD18" s="22" t="str">
        <f t="shared" si="14"/>
        <v>--</v>
      </c>
      <c r="AE18" s="22" t="str">
        <f t="shared" si="14"/>
        <v>--</v>
      </c>
      <c r="AF18" s="22" t="str">
        <f t="shared" si="14"/>
        <v>--</v>
      </c>
      <c r="AG18" s="23" t="str">
        <f t="shared" si="14"/>
        <v>--</v>
      </c>
      <c r="AI18">
        <v>39</v>
      </c>
      <c r="AM18">
        <f>$AM$8</f>
        <v>8</v>
      </c>
      <c r="AN18">
        <f>$AN$8</f>
        <v>30</v>
      </c>
      <c r="AO18">
        <f>$AO$8</f>
        <v>52</v>
      </c>
      <c r="AR18" s="27" t="s">
        <v>30</v>
      </c>
      <c r="AS18" s="64">
        <v>0</v>
      </c>
      <c r="AT18" s="64">
        <v>0</v>
      </c>
      <c r="AU18" s="64">
        <v>0</v>
      </c>
      <c r="AV18" s="54">
        <f>SUM(AS18:AU18)</f>
        <v>0</v>
      </c>
      <c r="AW18" s="50"/>
      <c r="AX18" s="51">
        <v>0</v>
      </c>
      <c r="AY18" s="51">
        <v>0</v>
      </c>
      <c r="AZ18" s="51">
        <v>0</v>
      </c>
      <c r="BA18" s="51">
        <f>SUM(AX18:AZ18)</f>
        <v>0</v>
      </c>
      <c r="BB18" s="50"/>
      <c r="BC18" s="22" t="str">
        <f t="shared" si="15"/>
        <v>--</v>
      </c>
      <c r="BD18" s="22" t="str">
        <f t="shared" si="15"/>
        <v>--</v>
      </c>
      <c r="BE18" s="22" t="str">
        <f t="shared" si="15"/>
        <v>--</v>
      </c>
      <c r="BF18" s="23" t="str">
        <f t="shared" si="15"/>
        <v>--</v>
      </c>
      <c r="BH18">
        <v>39</v>
      </c>
      <c r="BL18">
        <f>$BL$8</f>
        <v>11</v>
      </c>
      <c r="BM18">
        <f>$BM$8</f>
        <v>33</v>
      </c>
      <c r="BN18">
        <f>$BN$8</f>
        <v>55</v>
      </c>
    </row>
    <row r="19" spans="1:66" x14ac:dyDescent="0.25">
      <c r="A19" s="18" t="s">
        <v>17</v>
      </c>
      <c r="B19" s="54">
        <f>B17</f>
        <v>5047.2962888931706</v>
      </c>
      <c r="C19" s="54">
        <f>C17</f>
        <v>0</v>
      </c>
      <c r="D19" s="54">
        <f>D17</f>
        <v>0</v>
      </c>
      <c r="E19" s="54">
        <f>E17</f>
        <v>5047.2962888931706</v>
      </c>
      <c r="F19" s="50"/>
      <c r="G19" s="51">
        <f>SUM(G17:G18)</f>
        <v>653.93354341730435</v>
      </c>
      <c r="H19" s="51">
        <f>SUM(H17:H18)</f>
        <v>0</v>
      </c>
      <c r="I19" s="51">
        <f>SUM(I17:I18)</f>
        <v>0</v>
      </c>
      <c r="J19" s="51">
        <f>SUM(J17:J18)</f>
        <v>653.93354341730435</v>
      </c>
      <c r="K19" s="50"/>
      <c r="L19" s="22">
        <f t="shared" si="13"/>
        <v>0.12956115630784704</v>
      </c>
      <c r="M19" s="22" t="str">
        <f t="shared" si="13"/>
        <v>--</v>
      </c>
      <c r="N19" s="22" t="str">
        <f t="shared" si="13"/>
        <v>--</v>
      </c>
      <c r="O19" s="23">
        <f t="shared" si="13"/>
        <v>0.12956115630784704</v>
      </c>
      <c r="S19" s="18" t="s">
        <v>17</v>
      </c>
      <c r="T19" s="54">
        <f>T17</f>
        <v>2969.1008937157294</v>
      </c>
      <c r="U19" s="54">
        <f>U17</f>
        <v>0</v>
      </c>
      <c r="V19" s="54">
        <f>V17</f>
        <v>0</v>
      </c>
      <c r="W19" s="54">
        <f>W17</f>
        <v>2969.1008937157294</v>
      </c>
      <c r="X19" s="50"/>
      <c r="Y19" s="51">
        <f>SUM(Y17:Y18)</f>
        <v>384.68014498447195</v>
      </c>
      <c r="Z19" s="51">
        <f>SUM(Z17:Z18)</f>
        <v>0</v>
      </c>
      <c r="AA19" s="51">
        <f>SUM(AA17:AA18)</f>
        <v>0</v>
      </c>
      <c r="AB19" s="51">
        <f>SUM(AB17:AB18)</f>
        <v>384.68014498447195</v>
      </c>
      <c r="AC19" s="50"/>
      <c r="AD19" s="22">
        <f t="shared" si="14"/>
        <v>0.12956115630784704</v>
      </c>
      <c r="AE19" s="22" t="str">
        <f t="shared" si="14"/>
        <v>--</v>
      </c>
      <c r="AF19" s="22" t="str">
        <f t="shared" si="14"/>
        <v>--</v>
      </c>
      <c r="AG19" s="23">
        <f t="shared" si="14"/>
        <v>0.12956115630784704</v>
      </c>
      <c r="AR19" s="18" t="s">
        <v>17</v>
      </c>
      <c r="AS19" s="54">
        <f>AS17</f>
        <v>2078.1953951774412</v>
      </c>
      <c r="AT19" s="54">
        <f>AT17</f>
        <v>0</v>
      </c>
      <c r="AU19" s="54">
        <f>AU17</f>
        <v>0</v>
      </c>
      <c r="AV19" s="54">
        <f>AV17</f>
        <v>2078.1953951774412</v>
      </c>
      <c r="AW19" s="50"/>
      <c r="AX19" s="51">
        <f>SUM(AX17:AX18)</f>
        <v>269.2533984328324</v>
      </c>
      <c r="AY19" s="51">
        <f>SUM(AY17:AY18)</f>
        <v>0</v>
      </c>
      <c r="AZ19" s="51">
        <f>SUM(AZ17:AZ18)</f>
        <v>0</v>
      </c>
      <c r="BA19" s="51">
        <f>SUM(BA17:BA18)</f>
        <v>269.2533984328324</v>
      </c>
      <c r="BB19" s="50"/>
      <c r="BC19" s="22">
        <f t="shared" si="15"/>
        <v>0.12956115630784704</v>
      </c>
      <c r="BD19" s="22" t="str">
        <f t="shared" si="15"/>
        <v>--</v>
      </c>
      <c r="BE19" s="22" t="str">
        <f t="shared" si="15"/>
        <v>--</v>
      </c>
      <c r="BF19" s="23">
        <f t="shared" si="15"/>
        <v>0.12956115630784704</v>
      </c>
    </row>
    <row r="20" spans="1:66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  <c r="S20" s="18"/>
      <c r="T20" s="54"/>
      <c r="U20" s="54"/>
      <c r="V20" s="54"/>
      <c r="W20" s="54"/>
      <c r="X20" s="50"/>
      <c r="Y20" s="51"/>
      <c r="Z20" s="51"/>
      <c r="AA20" s="51"/>
      <c r="AB20" s="51"/>
      <c r="AC20" s="50"/>
      <c r="AD20" s="49"/>
      <c r="AE20" s="49"/>
      <c r="AF20" s="49"/>
      <c r="AG20" s="52"/>
      <c r="AR20" s="18"/>
      <c r="AS20" s="54"/>
      <c r="AT20" s="54"/>
      <c r="AU20" s="54"/>
      <c r="AV20" s="54"/>
      <c r="AW20" s="50"/>
      <c r="AX20" s="51"/>
      <c r="AY20" s="51"/>
      <c r="AZ20" s="51"/>
      <c r="BA20" s="51"/>
      <c r="BB20" s="50"/>
      <c r="BC20" s="49"/>
      <c r="BD20" s="49"/>
      <c r="BE20" s="49"/>
      <c r="BF20" s="52"/>
    </row>
    <row r="21" spans="1:66" x14ac:dyDescent="0.25">
      <c r="A21" s="18" t="s">
        <v>31</v>
      </c>
      <c r="B21" s="54">
        <f>B19</f>
        <v>5047.2962888931706</v>
      </c>
      <c r="C21" s="54">
        <f>C19</f>
        <v>0</v>
      </c>
      <c r="D21" s="54">
        <f>D19</f>
        <v>0</v>
      </c>
      <c r="E21" s="54">
        <f>E19</f>
        <v>5047.2962888931706</v>
      </c>
      <c r="F21" s="50"/>
      <c r="G21" s="51">
        <f>SUM(G14,G19)</f>
        <v>1197.1439710300592</v>
      </c>
      <c r="H21" s="51">
        <f>SUM(H14,H19)</f>
        <v>0</v>
      </c>
      <c r="I21" s="51">
        <f>SUM(I14,I19)</f>
        <v>0</v>
      </c>
      <c r="J21" s="51">
        <f>SUM(J14,J19)</f>
        <v>1197.1439710300592</v>
      </c>
      <c r="K21" s="50"/>
      <c r="L21" s="22">
        <f>IF(B21&lt;&gt;0,G21/B21,"--")</f>
        <v>0.23718519827425918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0.23718519827425918</v>
      </c>
      <c r="S21" s="18" t="s">
        <v>31</v>
      </c>
      <c r="T21" s="54">
        <f>T19</f>
        <v>2969.1008937157294</v>
      </c>
      <c r="U21" s="54">
        <f>U19</f>
        <v>0</v>
      </c>
      <c r="V21" s="54">
        <f>V19</f>
        <v>0</v>
      </c>
      <c r="W21" s="54">
        <f>W19</f>
        <v>2969.1008937157294</v>
      </c>
      <c r="X21" s="50"/>
      <c r="Y21" s="51">
        <f>SUM(Y14,Y19)</f>
        <v>704.8632573561647</v>
      </c>
      <c r="Z21" s="51">
        <f>SUM(Z14,Z19)</f>
        <v>0</v>
      </c>
      <c r="AA21" s="51">
        <f>SUM(AA14,AA19)</f>
        <v>0</v>
      </c>
      <c r="AB21" s="51">
        <f>SUM(AB14,AB19)</f>
        <v>704.8632573561647</v>
      </c>
      <c r="AC21" s="50"/>
      <c r="AD21" s="22">
        <f>IF(T21&lt;&gt;0,Y21/T21,"--")</f>
        <v>0.23739956390436168</v>
      </c>
      <c r="AE21" s="22" t="str">
        <f>IF(U21&lt;&gt;0,Z21/U21,"--")</f>
        <v>--</v>
      </c>
      <c r="AF21" s="22" t="str">
        <f>IF(V21&lt;&gt;0,AA21/V21,"--")</f>
        <v>--</v>
      </c>
      <c r="AG21" s="23">
        <f>IF(W21&lt;&gt;0,AB21/W21,"--")</f>
        <v>0.23739956390436168</v>
      </c>
      <c r="AR21" s="18" t="s">
        <v>31</v>
      </c>
      <c r="AS21" s="54">
        <f>AS19</f>
        <v>2078.1953951774412</v>
      </c>
      <c r="AT21" s="54">
        <f>AT19</f>
        <v>0</v>
      </c>
      <c r="AU21" s="54">
        <f>AU19</f>
        <v>0</v>
      </c>
      <c r="AV21" s="54">
        <f>AV19</f>
        <v>2078.1953951774412</v>
      </c>
      <c r="AW21" s="50"/>
      <c r="AX21" s="51">
        <f>SUM(AX14,AX19)</f>
        <v>492.28071367389441</v>
      </c>
      <c r="AY21" s="51">
        <f>SUM(AY14,AY19)</f>
        <v>0</v>
      </c>
      <c r="AZ21" s="51">
        <f>SUM(AZ14,AZ19)</f>
        <v>0</v>
      </c>
      <c r="BA21" s="51">
        <f>SUM(BA14,BA19)</f>
        <v>492.28071367389441</v>
      </c>
      <c r="BB21" s="50"/>
      <c r="BC21" s="22">
        <f>IF(AS21&lt;&gt;0,AX21/AS21,"--")</f>
        <v>0.2368789358383995</v>
      </c>
      <c r="BD21" s="22" t="str">
        <f>IF(AT21&lt;&gt;0,AY21/AT21,"--")</f>
        <v>--</v>
      </c>
      <c r="BE21" s="22" t="str">
        <f>IF(AU21&lt;&gt;0,AZ21/AU21,"--")</f>
        <v>--</v>
      </c>
      <c r="BF21" s="23">
        <f>IF(AV21&lt;&gt;0,BA21/AV21,"--")</f>
        <v>0.2368789358383995</v>
      </c>
    </row>
    <row r="22" spans="1:66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  <c r="S22" s="13"/>
      <c r="T22" s="54"/>
      <c r="U22" s="54"/>
      <c r="V22" s="54"/>
      <c r="W22" s="54"/>
      <c r="X22" s="50"/>
      <c r="Y22" s="51"/>
      <c r="Z22" s="51"/>
      <c r="AA22" s="51"/>
      <c r="AB22" s="51"/>
      <c r="AC22" s="50"/>
      <c r="AD22" s="49"/>
      <c r="AE22" s="49"/>
      <c r="AF22" s="49"/>
      <c r="AG22" s="52"/>
      <c r="AR22" s="13"/>
      <c r="AS22" s="54"/>
      <c r="AT22" s="54"/>
      <c r="AU22" s="54"/>
      <c r="AV22" s="54"/>
      <c r="AW22" s="50"/>
      <c r="AX22" s="51"/>
      <c r="AY22" s="51"/>
      <c r="AZ22" s="51"/>
      <c r="BA22" s="51"/>
      <c r="BB22" s="50"/>
      <c r="BC22" s="49"/>
      <c r="BD22" s="49"/>
      <c r="BE22" s="49"/>
      <c r="BF22" s="52"/>
    </row>
    <row r="23" spans="1:66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  <c r="S23" s="78" t="s">
        <v>32</v>
      </c>
      <c r="T23" s="54"/>
      <c r="U23" s="54"/>
      <c r="V23" s="54"/>
      <c r="W23" s="54"/>
      <c r="X23" s="50"/>
      <c r="Y23" s="51"/>
      <c r="Z23" s="51"/>
      <c r="AA23" s="51"/>
      <c r="AB23" s="51"/>
      <c r="AC23" s="50"/>
      <c r="AD23" s="49"/>
      <c r="AE23" s="49"/>
      <c r="AF23" s="49"/>
      <c r="AG23" s="52"/>
      <c r="AR23" s="78" t="s">
        <v>32</v>
      </c>
      <c r="AS23" s="54"/>
      <c r="AT23" s="54"/>
      <c r="AU23" s="54"/>
      <c r="AV23" s="54"/>
      <c r="AW23" s="50"/>
      <c r="AX23" s="51"/>
      <c r="AY23" s="51"/>
      <c r="AZ23" s="51"/>
      <c r="BA23" s="51"/>
      <c r="BB23" s="50"/>
      <c r="BC23" s="49"/>
      <c r="BD23" s="49"/>
      <c r="BE23" s="49"/>
      <c r="BF23" s="52"/>
    </row>
    <row r="24" spans="1:66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  <c r="S24" s="16" t="s">
        <v>94</v>
      </c>
      <c r="T24" s="64"/>
      <c r="U24" s="64"/>
      <c r="V24" s="64"/>
      <c r="W24" s="64"/>
      <c r="X24" s="50"/>
      <c r="Y24" s="51"/>
      <c r="Z24" s="51"/>
      <c r="AA24" s="51"/>
      <c r="AB24" s="51"/>
      <c r="AC24" s="50"/>
      <c r="AD24" s="50"/>
      <c r="AE24" s="50"/>
      <c r="AF24" s="50"/>
      <c r="AG24" s="53"/>
      <c r="AR24" s="16" t="s">
        <v>94</v>
      </c>
      <c r="AS24" s="64"/>
      <c r="AT24" s="64"/>
      <c r="AU24" s="64"/>
      <c r="AV24" s="64"/>
      <c r="AW24" s="50"/>
      <c r="AX24" s="51"/>
      <c r="AY24" s="51"/>
      <c r="AZ24" s="51"/>
      <c r="BA24" s="51"/>
      <c r="BB24" s="50"/>
      <c r="BC24" s="50"/>
      <c r="BD24" s="50"/>
      <c r="BE24" s="50"/>
      <c r="BF24" s="53"/>
    </row>
    <row r="25" spans="1:66" x14ac:dyDescent="0.25">
      <c r="A25" s="18" t="s">
        <v>13</v>
      </c>
      <c r="B25" s="64">
        <f t="shared" ref="B25:D27" si="16">SUM(T25,AS25)</f>
        <v>2662.3342266794525</v>
      </c>
      <c r="C25" s="64">
        <f t="shared" si="16"/>
        <v>63.942220734406199</v>
      </c>
      <c r="D25" s="64">
        <f t="shared" si="16"/>
        <v>0</v>
      </c>
      <c r="E25" s="54">
        <f>SUM(B25:D25)</f>
        <v>2726.2764474138589</v>
      </c>
      <c r="F25" s="50"/>
      <c r="G25" s="51">
        <f t="shared" ref="G25:I27" si="17">SUM(Y25,AX25)</f>
        <v>170.12025226226191</v>
      </c>
      <c r="H25" s="51">
        <f t="shared" si="17"/>
        <v>5.8070513520421505</v>
      </c>
      <c r="I25" s="51">
        <f t="shared" si="17"/>
        <v>0</v>
      </c>
      <c r="J25" s="51">
        <f>SUM(G25:I25)</f>
        <v>175.92730361430407</v>
      </c>
      <c r="K25" s="50"/>
      <c r="L25" s="22">
        <f t="shared" ref="L25:O28" si="18">IF(B25&lt;&gt;0,G25/B25,"--")</f>
        <v>6.3898908918900571E-2</v>
      </c>
      <c r="M25" s="22">
        <f t="shared" si="18"/>
        <v>9.0817167207292146E-2</v>
      </c>
      <c r="N25" s="22" t="str">
        <f t="shared" si="18"/>
        <v>--</v>
      </c>
      <c r="O25" s="23">
        <f t="shared" si="18"/>
        <v>6.4530251061365548E-2</v>
      </c>
      <c r="S25" s="18" t="s">
        <v>13</v>
      </c>
      <c r="T25" s="64">
        <v>2005.0876598072043</v>
      </c>
      <c r="U25" s="64">
        <v>1.7965806554828765</v>
      </c>
      <c r="V25" s="64">
        <v>0</v>
      </c>
      <c r="W25" s="54">
        <f>SUM(T25:V25)</f>
        <v>2006.8842404626871</v>
      </c>
      <c r="X25" s="50"/>
      <c r="Y25" s="51">
        <v>128.7932989825957</v>
      </c>
      <c r="Z25" s="51">
        <v>0.20080077768036336</v>
      </c>
      <c r="AA25" s="51">
        <v>0</v>
      </c>
      <c r="AB25" s="51">
        <f>SUM(Y25:AA25)</f>
        <v>128.99409976027607</v>
      </c>
      <c r="AC25" s="50"/>
      <c r="AD25" s="22">
        <f t="shared" ref="AD25:AG28" si="19">IF(T25&lt;&gt;0,Y25/T25,"--")</f>
        <v>6.4233251026530977E-2</v>
      </c>
      <c r="AE25" s="22">
        <f t="shared" si="19"/>
        <v>0.11176830668166861</v>
      </c>
      <c r="AF25" s="22" t="str">
        <f t="shared" si="19"/>
        <v>--</v>
      </c>
      <c r="AG25" s="23">
        <f t="shared" si="19"/>
        <v>6.427580483194012E-2</v>
      </c>
      <c r="AI25">
        <v>1</v>
      </c>
      <c r="AM25">
        <f>$AM$8</f>
        <v>8</v>
      </c>
      <c r="AN25">
        <f>$AN$8</f>
        <v>30</v>
      </c>
      <c r="AO25">
        <f>$AO$8</f>
        <v>52</v>
      </c>
      <c r="AR25" s="18" t="s">
        <v>13</v>
      </c>
      <c r="AS25" s="64">
        <v>657.24656687224797</v>
      </c>
      <c r="AT25" s="64">
        <v>62.145640078923321</v>
      </c>
      <c r="AU25" s="64">
        <v>0</v>
      </c>
      <c r="AV25" s="54">
        <f>SUM(AS25:AU25)</f>
        <v>719.39220695117126</v>
      </c>
      <c r="AW25" s="50"/>
      <c r="AX25" s="51">
        <v>41.326953279666206</v>
      </c>
      <c r="AY25" s="51">
        <v>5.6062505743617868</v>
      </c>
      <c r="AZ25" s="51">
        <v>0</v>
      </c>
      <c r="BA25" s="51">
        <f>SUM(AX25:AZ25)</f>
        <v>46.933203854027994</v>
      </c>
      <c r="BB25" s="50"/>
      <c r="BC25" s="22">
        <f t="shared" ref="BC25:BF28" si="20">IF(AS25&lt;&gt;0,AX25/AS25,"--")</f>
        <v>6.28789184496404E-2</v>
      </c>
      <c r="BD25" s="22">
        <f t="shared" si="20"/>
        <v>9.0211486553875647E-2</v>
      </c>
      <c r="BE25" s="22" t="str">
        <f t="shared" si="20"/>
        <v>--</v>
      </c>
      <c r="BF25" s="23">
        <f t="shared" si="20"/>
        <v>6.5240078222328565E-2</v>
      </c>
      <c r="BH25">
        <v>1</v>
      </c>
      <c r="BL25">
        <f>$BL$8</f>
        <v>11</v>
      </c>
      <c r="BM25">
        <f>$BM$8</f>
        <v>33</v>
      </c>
      <c r="BN25">
        <f>$BN$8</f>
        <v>55</v>
      </c>
    </row>
    <row r="26" spans="1:66" x14ac:dyDescent="0.25">
      <c r="A26" s="27" t="s">
        <v>95</v>
      </c>
      <c r="B26" s="64">
        <f t="shared" si="16"/>
        <v>2662.3342266794525</v>
      </c>
      <c r="C26" s="64">
        <f t="shared" si="16"/>
        <v>63.942220734406206</v>
      </c>
      <c r="D26" s="64">
        <f t="shared" si="16"/>
        <v>0</v>
      </c>
      <c r="E26" s="54">
        <f>SUM(B26:D26)</f>
        <v>2726.2764474138589</v>
      </c>
      <c r="F26" s="50"/>
      <c r="G26" s="51">
        <f t="shared" si="17"/>
        <v>288.37292389198143</v>
      </c>
      <c r="H26" s="51">
        <f t="shared" si="17"/>
        <v>24.614886681609711</v>
      </c>
      <c r="I26" s="51">
        <f t="shared" si="17"/>
        <v>0</v>
      </c>
      <c r="J26" s="51">
        <f>SUM(G26:I26)</f>
        <v>312.98781057359116</v>
      </c>
      <c r="K26" s="50"/>
      <c r="L26" s="22">
        <f t="shared" si="18"/>
        <v>0.10831582338617539</v>
      </c>
      <c r="M26" s="22">
        <f t="shared" si="18"/>
        <v>0.38495514229715933</v>
      </c>
      <c r="N26" s="22" t="str">
        <f t="shared" si="18"/>
        <v>--</v>
      </c>
      <c r="O26" s="23">
        <f t="shared" si="18"/>
        <v>0.11480413546120419</v>
      </c>
      <c r="S26" s="27" t="s">
        <v>95</v>
      </c>
      <c r="T26" s="64">
        <v>2005.0876598072043</v>
      </c>
      <c r="U26" s="64">
        <v>1.7965806554828769</v>
      </c>
      <c r="V26" s="64">
        <v>0</v>
      </c>
      <c r="W26" s="54">
        <f>SUM(T26:V26)</f>
        <v>2006.8842404626871</v>
      </c>
      <c r="X26" s="50"/>
      <c r="Y26" s="51">
        <v>217.18272083347688</v>
      </c>
      <c r="Z26" s="51">
        <v>0.69160296187973458</v>
      </c>
      <c r="AA26" s="51">
        <v>0</v>
      </c>
      <c r="AB26" s="51">
        <f>SUM(Y26:AA26)</f>
        <v>217.87432379535662</v>
      </c>
      <c r="AC26" s="50"/>
      <c r="AD26" s="22">
        <f t="shared" si="19"/>
        <v>0.1083158233861754</v>
      </c>
      <c r="AE26" s="22">
        <f t="shared" si="19"/>
        <v>0.38495514229715927</v>
      </c>
      <c r="AF26" s="22" t="str">
        <f t="shared" si="19"/>
        <v>--</v>
      </c>
      <c r="AG26" s="23">
        <f t="shared" si="19"/>
        <v>0.10856347336960785</v>
      </c>
      <c r="AI26">
        <v>2</v>
      </c>
      <c r="AM26">
        <f>$AM$8</f>
        <v>8</v>
      </c>
      <c r="AN26">
        <f>$AN$8</f>
        <v>30</v>
      </c>
      <c r="AO26">
        <f>$AO$8</f>
        <v>52</v>
      </c>
      <c r="AR26" s="27" t="s">
        <v>95</v>
      </c>
      <c r="AS26" s="64">
        <v>657.24656687224797</v>
      </c>
      <c r="AT26" s="64">
        <v>62.145640078923329</v>
      </c>
      <c r="AU26" s="64">
        <v>0</v>
      </c>
      <c r="AV26" s="54">
        <f>SUM(AS26:AU26)</f>
        <v>719.39220695117126</v>
      </c>
      <c r="AW26" s="50"/>
      <c r="AX26" s="51">
        <v>71.190203058504537</v>
      </c>
      <c r="AY26" s="51">
        <v>23.923283719729977</v>
      </c>
      <c r="AZ26" s="51">
        <v>0</v>
      </c>
      <c r="BA26" s="51">
        <f>SUM(AX26:AZ26)</f>
        <v>95.113486778234517</v>
      </c>
      <c r="BB26" s="50"/>
      <c r="BC26" s="22">
        <f t="shared" si="20"/>
        <v>0.1083158233861754</v>
      </c>
      <c r="BD26" s="22">
        <f t="shared" si="20"/>
        <v>0.38495514229715933</v>
      </c>
      <c r="BE26" s="22" t="str">
        <f t="shared" si="20"/>
        <v>--</v>
      </c>
      <c r="BF26" s="23">
        <f t="shared" si="20"/>
        <v>0.13221367406985318</v>
      </c>
      <c r="BH26">
        <v>2</v>
      </c>
      <c r="BL26">
        <f>$BL$8</f>
        <v>11</v>
      </c>
      <c r="BM26">
        <f>$BM$8</f>
        <v>33</v>
      </c>
      <c r="BN26">
        <f>$BN$8</f>
        <v>55</v>
      </c>
    </row>
    <row r="27" spans="1:66" x14ac:dyDescent="0.25">
      <c r="A27" s="18" t="s">
        <v>14</v>
      </c>
      <c r="B27" s="64">
        <f t="shared" si="16"/>
        <v>0</v>
      </c>
      <c r="C27" s="64">
        <f t="shared" si="16"/>
        <v>0</v>
      </c>
      <c r="D27" s="64">
        <f t="shared" si="16"/>
        <v>0</v>
      </c>
      <c r="E27" s="54">
        <f>SUM(B27:D27)</f>
        <v>0</v>
      </c>
      <c r="F27" s="50"/>
      <c r="G27" s="51">
        <f t="shared" si="17"/>
        <v>0</v>
      </c>
      <c r="H27" s="51">
        <f t="shared" si="17"/>
        <v>0</v>
      </c>
      <c r="I27" s="51">
        <f t="shared" si="17"/>
        <v>0</v>
      </c>
      <c r="J27" s="51">
        <f>SUM(G27:I27)</f>
        <v>0</v>
      </c>
      <c r="K27" s="50"/>
      <c r="L27" s="22" t="str">
        <f t="shared" si="18"/>
        <v>--</v>
      </c>
      <c r="M27" s="22" t="str">
        <f t="shared" si="18"/>
        <v>--</v>
      </c>
      <c r="N27" s="22" t="str">
        <f t="shared" si="18"/>
        <v>--</v>
      </c>
      <c r="O27" s="23" t="str">
        <f t="shared" si="18"/>
        <v>--</v>
      </c>
      <c r="S27" s="18" t="s">
        <v>14</v>
      </c>
      <c r="T27" s="64">
        <v>0</v>
      </c>
      <c r="U27" s="64">
        <v>0</v>
      </c>
      <c r="V27" s="64">
        <v>0</v>
      </c>
      <c r="W27" s="54">
        <f>SUM(T27:V27)</f>
        <v>0</v>
      </c>
      <c r="X27" s="50"/>
      <c r="Y27" s="51">
        <v>0</v>
      </c>
      <c r="Z27" s="51">
        <v>0</v>
      </c>
      <c r="AA27" s="51">
        <v>0</v>
      </c>
      <c r="AB27" s="51">
        <f>SUM(Y27:AA27)</f>
        <v>0</v>
      </c>
      <c r="AC27" s="50"/>
      <c r="AD27" s="22" t="str">
        <f t="shared" si="19"/>
        <v>--</v>
      </c>
      <c r="AE27" s="22" t="str">
        <f t="shared" si="19"/>
        <v>--</v>
      </c>
      <c r="AF27" s="22" t="str">
        <f t="shared" si="19"/>
        <v>--</v>
      </c>
      <c r="AG27" s="23" t="str">
        <f t="shared" si="19"/>
        <v>--</v>
      </c>
      <c r="AI27">
        <v>5</v>
      </c>
      <c r="AM27">
        <f>$AM$8</f>
        <v>8</v>
      </c>
      <c r="AN27">
        <f>$AN$8</f>
        <v>30</v>
      </c>
      <c r="AO27">
        <f>$AO$8</f>
        <v>52</v>
      </c>
      <c r="AR27" s="18" t="s">
        <v>14</v>
      </c>
      <c r="AS27" s="64">
        <v>0</v>
      </c>
      <c r="AT27" s="64">
        <v>0</v>
      </c>
      <c r="AU27" s="64">
        <v>0</v>
      </c>
      <c r="AV27" s="54">
        <f>SUM(AS27:AU27)</f>
        <v>0</v>
      </c>
      <c r="AW27" s="50"/>
      <c r="AX27" s="51">
        <v>0</v>
      </c>
      <c r="AY27" s="51">
        <v>0</v>
      </c>
      <c r="AZ27" s="51">
        <v>0</v>
      </c>
      <c r="BA27" s="51">
        <f>SUM(AX27:AZ27)</f>
        <v>0</v>
      </c>
      <c r="BB27" s="50"/>
      <c r="BC27" s="22" t="str">
        <f t="shared" si="20"/>
        <v>--</v>
      </c>
      <c r="BD27" s="22" t="str">
        <f t="shared" si="20"/>
        <v>--</v>
      </c>
      <c r="BE27" s="22" t="str">
        <f t="shared" si="20"/>
        <v>--</v>
      </c>
      <c r="BF27" s="23" t="str">
        <f t="shared" si="20"/>
        <v>--</v>
      </c>
      <c r="BH27">
        <v>5</v>
      </c>
      <c r="BL27">
        <f>$BL$8</f>
        <v>11</v>
      </c>
      <c r="BM27">
        <f>$BM$8</f>
        <v>33</v>
      </c>
      <c r="BN27">
        <f>$BN$8</f>
        <v>55</v>
      </c>
    </row>
    <row r="28" spans="1:66" x14ac:dyDescent="0.25">
      <c r="A28" s="18" t="s">
        <v>15</v>
      </c>
      <c r="B28" s="64">
        <f>B25</f>
        <v>2662.3342266794525</v>
      </c>
      <c r="C28" s="64">
        <f>C25</f>
        <v>63.942220734406199</v>
      </c>
      <c r="D28" s="64">
        <f>D25</f>
        <v>0</v>
      </c>
      <c r="E28" s="64">
        <f>E25</f>
        <v>2726.2764474138589</v>
      </c>
      <c r="F28" s="50"/>
      <c r="G28" s="51">
        <f>SUM(G25:G27)</f>
        <v>458.49317615424332</v>
      </c>
      <c r="H28" s="51">
        <f>SUM(H25:H27)</f>
        <v>30.421938033651863</v>
      </c>
      <c r="I28" s="51">
        <f>SUM(I25:I27)</f>
        <v>0</v>
      </c>
      <c r="J28" s="51">
        <f>SUM(J25:J27)</f>
        <v>488.91511418789526</v>
      </c>
      <c r="K28" s="50"/>
      <c r="L28" s="22">
        <f t="shared" si="18"/>
        <v>0.17221473230507595</v>
      </c>
      <c r="M28" s="22">
        <f t="shared" si="18"/>
        <v>0.47577230950445148</v>
      </c>
      <c r="N28" s="22" t="str">
        <f t="shared" si="18"/>
        <v>--</v>
      </c>
      <c r="O28" s="23">
        <f t="shared" si="18"/>
        <v>0.17933438652256975</v>
      </c>
      <c r="S28" s="18" t="s">
        <v>15</v>
      </c>
      <c r="T28" s="64">
        <f>T25</f>
        <v>2005.0876598072043</v>
      </c>
      <c r="U28" s="64">
        <f>U25</f>
        <v>1.7965806554828765</v>
      </c>
      <c r="V28" s="64">
        <f>V25</f>
        <v>0</v>
      </c>
      <c r="W28" s="64">
        <f>W25</f>
        <v>2006.8842404626871</v>
      </c>
      <c r="X28" s="50"/>
      <c r="Y28" s="51">
        <f>SUM(Y25:Y27)</f>
        <v>345.97601981607261</v>
      </c>
      <c r="Z28" s="51">
        <f>SUM(Z25:Z27)</f>
        <v>0.89240373956009789</v>
      </c>
      <c r="AA28" s="51">
        <f>SUM(AA25:AA27)</f>
        <v>0</v>
      </c>
      <c r="AB28" s="51">
        <f>SUM(AB25:AB27)</f>
        <v>346.86842355563272</v>
      </c>
      <c r="AC28" s="50"/>
      <c r="AD28" s="22">
        <f t="shared" si="19"/>
        <v>0.17254907441270639</v>
      </c>
      <c r="AE28" s="22">
        <f t="shared" si="19"/>
        <v>0.49672344897882797</v>
      </c>
      <c r="AF28" s="22" t="str">
        <f t="shared" si="19"/>
        <v>--</v>
      </c>
      <c r="AG28" s="23">
        <f t="shared" si="19"/>
        <v>0.17283927820154799</v>
      </c>
      <c r="AR28" s="18" t="s">
        <v>15</v>
      </c>
      <c r="AS28" s="64">
        <f>AS25</f>
        <v>657.24656687224797</v>
      </c>
      <c r="AT28" s="64">
        <f>AT25</f>
        <v>62.145640078923321</v>
      </c>
      <c r="AU28" s="64">
        <f>AU25</f>
        <v>0</v>
      </c>
      <c r="AV28" s="64">
        <f>AV25</f>
        <v>719.39220695117126</v>
      </c>
      <c r="AW28" s="50"/>
      <c r="AX28" s="51">
        <f>SUM(AX25:AX27)</f>
        <v>112.51715633817074</v>
      </c>
      <c r="AY28" s="51">
        <f>SUM(AY25:AY27)</f>
        <v>29.529534294091764</v>
      </c>
      <c r="AZ28" s="51">
        <f>SUM(AZ25:AZ27)</f>
        <v>0</v>
      </c>
      <c r="BA28" s="51">
        <f>SUM(BA25:BA27)</f>
        <v>142.04669063226251</v>
      </c>
      <c r="BB28" s="50"/>
      <c r="BC28" s="22">
        <f t="shared" si="20"/>
        <v>0.17119474183581579</v>
      </c>
      <c r="BD28" s="22">
        <f t="shared" si="20"/>
        <v>0.475166628851035</v>
      </c>
      <c r="BE28" s="22" t="str">
        <f t="shared" si="20"/>
        <v>--</v>
      </c>
      <c r="BF28" s="23">
        <f t="shared" si="20"/>
        <v>0.19745375229218173</v>
      </c>
    </row>
    <row r="29" spans="1:66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  <c r="S29" s="13"/>
      <c r="T29" s="64"/>
      <c r="U29" s="64"/>
      <c r="V29" s="64"/>
      <c r="W29" s="64"/>
      <c r="X29" s="50"/>
      <c r="Y29" s="51"/>
      <c r="Z29" s="51"/>
      <c r="AA29" s="51"/>
      <c r="AB29" s="51"/>
      <c r="AC29" s="50"/>
      <c r="AD29" s="57"/>
      <c r="AE29" s="57"/>
      <c r="AF29" s="57"/>
      <c r="AG29" s="58"/>
      <c r="AR29" s="13"/>
      <c r="AS29" s="64"/>
      <c r="AT29" s="64"/>
      <c r="AU29" s="64"/>
      <c r="AV29" s="64"/>
      <c r="AW29" s="50"/>
      <c r="AX29" s="51"/>
      <c r="AY29" s="51"/>
      <c r="AZ29" s="51"/>
      <c r="BA29" s="51"/>
      <c r="BB29" s="50"/>
      <c r="BC29" s="57"/>
      <c r="BD29" s="57"/>
      <c r="BE29" s="57"/>
      <c r="BF29" s="58"/>
    </row>
    <row r="30" spans="1:66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  <c r="S30" s="16" t="s">
        <v>96</v>
      </c>
      <c r="T30" s="64"/>
      <c r="U30" s="64"/>
      <c r="V30" s="64"/>
      <c r="W30" s="64"/>
      <c r="X30" s="50"/>
      <c r="Y30" s="51"/>
      <c r="Z30" s="51"/>
      <c r="AA30" s="51"/>
      <c r="AB30" s="51"/>
      <c r="AC30" s="50"/>
      <c r="AD30" s="57"/>
      <c r="AE30" s="57"/>
      <c r="AF30" s="57"/>
      <c r="AG30" s="58"/>
      <c r="AR30" s="16" t="s">
        <v>96</v>
      </c>
      <c r="AS30" s="64"/>
      <c r="AT30" s="64"/>
      <c r="AU30" s="64"/>
      <c r="AV30" s="64"/>
      <c r="AW30" s="50"/>
      <c r="AX30" s="51"/>
      <c r="AY30" s="51"/>
      <c r="AZ30" s="51"/>
      <c r="BA30" s="51"/>
      <c r="BB30" s="50"/>
      <c r="BC30" s="57"/>
      <c r="BD30" s="57"/>
      <c r="BE30" s="57"/>
      <c r="BF30" s="58"/>
    </row>
    <row r="31" spans="1:66" x14ac:dyDescent="0.25">
      <c r="A31" s="18" t="s">
        <v>13</v>
      </c>
      <c r="B31" s="64">
        <f t="shared" ref="B31:D33" si="21">SUM(T31,AS31)</f>
        <v>0</v>
      </c>
      <c r="C31" s="64">
        <f t="shared" si="21"/>
        <v>821.46939382701203</v>
      </c>
      <c r="D31" s="64">
        <f t="shared" si="21"/>
        <v>1.6264924005448831</v>
      </c>
      <c r="E31" s="54">
        <f>SUM(B31:D31)</f>
        <v>823.09588622755689</v>
      </c>
      <c r="F31" s="50"/>
      <c r="G31" s="51">
        <f t="shared" ref="G31:I33" si="22">SUM(Y31,AX31)</f>
        <v>0</v>
      </c>
      <c r="H31" s="51">
        <f t="shared" si="22"/>
        <v>60.350348993103218</v>
      </c>
      <c r="I31" s="51">
        <f t="shared" si="22"/>
        <v>0.16517816356861198</v>
      </c>
      <c r="J31" s="51">
        <f>SUM(G31:I31)</f>
        <v>60.51552715667183</v>
      </c>
      <c r="K31" s="50"/>
      <c r="L31" s="22" t="str">
        <f t="shared" ref="L31:O34" si="23">IF(B31&lt;&gt;0,G31/B31,"--")</f>
        <v>--</v>
      </c>
      <c r="M31" s="22">
        <f t="shared" si="23"/>
        <v>7.3466339034186839E-2</v>
      </c>
      <c r="N31" s="22">
        <f t="shared" si="23"/>
        <v>0.101554832665235</v>
      </c>
      <c r="O31" s="23">
        <f t="shared" si="23"/>
        <v>7.3521843772089299E-2</v>
      </c>
      <c r="S31" s="18" t="s">
        <v>13</v>
      </c>
      <c r="T31" s="64">
        <v>0</v>
      </c>
      <c r="U31" s="64">
        <v>12.082390499783584</v>
      </c>
      <c r="V31" s="64">
        <v>1.6264924005448831</v>
      </c>
      <c r="W31" s="54">
        <f>SUM(T31:V31)</f>
        <v>13.708882900328467</v>
      </c>
      <c r="X31" s="50"/>
      <c r="Y31" s="51">
        <v>0</v>
      </c>
      <c r="Z31" s="51">
        <v>0.87305437340340697</v>
      </c>
      <c r="AA31" s="51">
        <v>0.16517816356861198</v>
      </c>
      <c r="AB31" s="51">
        <f>SUM(Y31:AA31)</f>
        <v>1.0382325369720189</v>
      </c>
      <c r="AC31" s="50"/>
      <c r="AD31" s="22" t="str">
        <f t="shared" ref="AD31:AG34" si="24">IF(T31&lt;&gt;0,Y31/T31,"--")</f>
        <v>--</v>
      </c>
      <c r="AE31" s="22">
        <f t="shared" si="24"/>
        <v>7.2258413880849567E-2</v>
      </c>
      <c r="AF31" s="22">
        <f t="shared" si="24"/>
        <v>0.101554832665235</v>
      </c>
      <c r="AG31" s="23">
        <f t="shared" si="24"/>
        <v>7.5734291737742002E-2</v>
      </c>
      <c r="AI31">
        <v>0</v>
      </c>
      <c r="AM31">
        <f>$AM$8</f>
        <v>8</v>
      </c>
      <c r="AN31">
        <f>$AN$8</f>
        <v>30</v>
      </c>
      <c r="AO31">
        <f>$AO$8</f>
        <v>52</v>
      </c>
      <c r="AR31" s="18" t="s">
        <v>13</v>
      </c>
      <c r="AS31" s="64">
        <v>0</v>
      </c>
      <c r="AT31" s="64">
        <v>809.3870033272284</v>
      </c>
      <c r="AU31" s="64">
        <v>0</v>
      </c>
      <c r="AV31" s="54">
        <f>SUM(AS31:AU31)</f>
        <v>809.3870033272284</v>
      </c>
      <c r="AW31" s="50"/>
      <c r="AX31" s="51">
        <v>0</v>
      </c>
      <c r="AY31" s="51">
        <v>59.477294619699812</v>
      </c>
      <c r="AZ31" s="51">
        <v>0</v>
      </c>
      <c r="BA31" s="51">
        <f>SUM(AX31:AZ31)</f>
        <v>59.477294619699812</v>
      </c>
      <c r="BB31" s="50"/>
      <c r="BC31" s="22" t="str">
        <f t="shared" ref="BC31:BF34" si="25">IF(AS31&lt;&gt;0,AX31/AS31,"--")</f>
        <v>--</v>
      </c>
      <c r="BD31" s="22">
        <f t="shared" si="25"/>
        <v>7.3484370733901738E-2</v>
      </c>
      <c r="BE31" s="22" t="str">
        <f t="shared" si="25"/>
        <v>--</v>
      </c>
      <c r="BF31" s="23">
        <f t="shared" si="25"/>
        <v>7.3484370733901738E-2</v>
      </c>
      <c r="BH31">
        <v>0</v>
      </c>
      <c r="BL31">
        <f>$BL$8</f>
        <v>11</v>
      </c>
      <c r="BM31">
        <f>$BM$8</f>
        <v>33</v>
      </c>
      <c r="BN31">
        <f>$BN$8</f>
        <v>55</v>
      </c>
    </row>
    <row r="32" spans="1:66" x14ac:dyDescent="0.25">
      <c r="A32" s="27" t="s">
        <v>97</v>
      </c>
      <c r="B32" s="64">
        <f t="shared" si="21"/>
        <v>0</v>
      </c>
      <c r="C32" s="64">
        <f t="shared" si="21"/>
        <v>821.46939382701203</v>
      </c>
      <c r="D32" s="64">
        <f t="shared" si="21"/>
        <v>1.6264924005448829</v>
      </c>
      <c r="E32" s="54">
        <f>SUM(B32:D32)</f>
        <v>823.09588622755689</v>
      </c>
      <c r="F32" s="50"/>
      <c r="G32" s="51">
        <f t="shared" si="22"/>
        <v>0</v>
      </c>
      <c r="H32" s="51">
        <f t="shared" si="22"/>
        <v>257.68722949060975</v>
      </c>
      <c r="I32" s="51">
        <f t="shared" si="22"/>
        <v>0.51021538189188242</v>
      </c>
      <c r="J32" s="51">
        <f>SUM(G32:I32)</f>
        <v>258.19744487250165</v>
      </c>
      <c r="K32" s="50"/>
      <c r="L32" s="22" t="str">
        <f t="shared" si="23"/>
        <v>--</v>
      </c>
      <c r="M32" s="22">
        <f t="shared" si="23"/>
        <v>0.31369060299387669</v>
      </c>
      <c r="N32" s="22">
        <f t="shared" si="23"/>
        <v>0.31369060299387674</v>
      </c>
      <c r="O32" s="23">
        <f t="shared" si="23"/>
        <v>0.31369060299387669</v>
      </c>
      <c r="S32" s="27" t="s">
        <v>97</v>
      </c>
      <c r="T32" s="64">
        <v>0</v>
      </c>
      <c r="U32" s="64">
        <v>12.082390499783585</v>
      </c>
      <c r="V32" s="64">
        <v>1.6264924005448829</v>
      </c>
      <c r="W32" s="54">
        <f>SUM(T32:V32)</f>
        <v>13.708882900328469</v>
      </c>
      <c r="X32" s="50"/>
      <c r="Y32" s="51">
        <v>0</v>
      </c>
      <c r="Z32" s="51">
        <v>3.7901323614846008</v>
      </c>
      <c r="AA32" s="51">
        <v>0.51021538189188242</v>
      </c>
      <c r="AB32" s="51">
        <f>SUM(Y32:AA32)</f>
        <v>4.3003477433764834</v>
      </c>
      <c r="AC32" s="50"/>
      <c r="AD32" s="22" t="str">
        <f t="shared" si="24"/>
        <v>--</v>
      </c>
      <c r="AE32" s="22">
        <f t="shared" si="24"/>
        <v>0.31369060299387674</v>
      </c>
      <c r="AF32" s="22">
        <f t="shared" si="24"/>
        <v>0.31369060299387674</v>
      </c>
      <c r="AG32" s="23">
        <f t="shared" si="24"/>
        <v>0.31369060299387674</v>
      </c>
      <c r="AI32">
        <v>3</v>
      </c>
      <c r="AM32">
        <f>$AM$8</f>
        <v>8</v>
      </c>
      <c r="AN32">
        <f>$AN$8</f>
        <v>30</v>
      </c>
      <c r="AO32">
        <f>$AO$8</f>
        <v>52</v>
      </c>
      <c r="AR32" s="27" t="s">
        <v>97</v>
      </c>
      <c r="AS32" s="64">
        <v>0</v>
      </c>
      <c r="AT32" s="64">
        <v>809.3870033272284</v>
      </c>
      <c r="AU32" s="64">
        <v>0</v>
      </c>
      <c r="AV32" s="54">
        <f>SUM(AS32:AU32)</f>
        <v>809.3870033272284</v>
      </c>
      <c r="AW32" s="50"/>
      <c r="AX32" s="51">
        <v>0</v>
      </c>
      <c r="AY32" s="51">
        <v>253.89709712912517</v>
      </c>
      <c r="AZ32" s="51">
        <v>0</v>
      </c>
      <c r="BA32" s="51">
        <f>SUM(AX32:AZ32)</f>
        <v>253.89709712912517</v>
      </c>
      <c r="BB32" s="50"/>
      <c r="BC32" s="22" t="str">
        <f t="shared" si="25"/>
        <v>--</v>
      </c>
      <c r="BD32" s="22">
        <f t="shared" si="25"/>
        <v>0.31369060299387669</v>
      </c>
      <c r="BE32" s="22" t="str">
        <f t="shared" si="25"/>
        <v>--</v>
      </c>
      <c r="BF32" s="23">
        <f t="shared" si="25"/>
        <v>0.31369060299387669</v>
      </c>
      <c r="BH32">
        <v>3</v>
      </c>
      <c r="BL32">
        <f>$BL$8</f>
        <v>11</v>
      </c>
      <c r="BM32">
        <f>$BM$8</f>
        <v>33</v>
      </c>
      <c r="BN32">
        <f>$BN$8</f>
        <v>55</v>
      </c>
    </row>
    <row r="33" spans="1:66" x14ac:dyDescent="0.25">
      <c r="A33" s="27" t="s">
        <v>16</v>
      </c>
      <c r="B33" s="64">
        <f t="shared" si="21"/>
        <v>0</v>
      </c>
      <c r="C33" s="64">
        <f t="shared" si="21"/>
        <v>0</v>
      </c>
      <c r="D33" s="64">
        <f t="shared" si="21"/>
        <v>0</v>
      </c>
      <c r="E33" s="54">
        <f>SUM(B33:D33)</f>
        <v>0</v>
      </c>
      <c r="F33" s="50"/>
      <c r="G33" s="51">
        <f t="shared" si="22"/>
        <v>0</v>
      </c>
      <c r="H33" s="51">
        <f t="shared" si="22"/>
        <v>0</v>
      </c>
      <c r="I33" s="51">
        <f t="shared" si="22"/>
        <v>0</v>
      </c>
      <c r="J33" s="51">
        <f>SUM(G33:I33)</f>
        <v>0</v>
      </c>
      <c r="K33" s="50"/>
      <c r="L33" s="22" t="str">
        <f t="shared" si="23"/>
        <v>--</v>
      </c>
      <c r="M33" s="22" t="str">
        <f t="shared" si="23"/>
        <v>--</v>
      </c>
      <c r="N33" s="22" t="str">
        <f t="shared" si="23"/>
        <v>--</v>
      </c>
      <c r="O33" s="23" t="str">
        <f t="shared" si="23"/>
        <v>--</v>
      </c>
      <c r="S33" s="27" t="s">
        <v>16</v>
      </c>
      <c r="T33" s="64">
        <v>0</v>
      </c>
      <c r="U33" s="64">
        <v>0</v>
      </c>
      <c r="V33" s="64">
        <v>0</v>
      </c>
      <c r="W33" s="54">
        <f>SUM(T33:V33)</f>
        <v>0</v>
      </c>
      <c r="X33" s="50"/>
      <c r="Y33" s="51">
        <v>0</v>
      </c>
      <c r="Z33" s="51">
        <v>0</v>
      </c>
      <c r="AA33" s="51">
        <v>0</v>
      </c>
      <c r="AB33" s="51">
        <f>SUM(Y33:AA33)</f>
        <v>0</v>
      </c>
      <c r="AC33" s="50"/>
      <c r="AD33" s="22" t="str">
        <f t="shared" si="24"/>
        <v>--</v>
      </c>
      <c r="AE33" s="22" t="str">
        <f t="shared" si="24"/>
        <v>--</v>
      </c>
      <c r="AF33" s="22" t="str">
        <f t="shared" si="24"/>
        <v>--</v>
      </c>
      <c r="AG33" s="23" t="str">
        <f t="shared" si="24"/>
        <v>--</v>
      </c>
      <c r="AI33">
        <v>6</v>
      </c>
      <c r="AM33">
        <f>$AM$8</f>
        <v>8</v>
      </c>
      <c r="AN33">
        <f>$AN$8</f>
        <v>30</v>
      </c>
      <c r="AO33">
        <f>$AO$8</f>
        <v>52</v>
      </c>
      <c r="AR33" s="27" t="s">
        <v>16</v>
      </c>
      <c r="AS33" s="64">
        <v>0</v>
      </c>
      <c r="AT33" s="64">
        <v>0</v>
      </c>
      <c r="AU33" s="64">
        <v>0</v>
      </c>
      <c r="AV33" s="54">
        <f>SUM(AS33:AU33)</f>
        <v>0</v>
      </c>
      <c r="AW33" s="50"/>
      <c r="AX33" s="51">
        <v>0</v>
      </c>
      <c r="AY33" s="51">
        <v>0</v>
      </c>
      <c r="AZ33" s="51">
        <v>0</v>
      </c>
      <c r="BA33" s="51">
        <f>SUM(AX33:AZ33)</f>
        <v>0</v>
      </c>
      <c r="BB33" s="50"/>
      <c r="BC33" s="22" t="str">
        <f t="shared" si="25"/>
        <v>--</v>
      </c>
      <c r="BD33" s="22" t="str">
        <f t="shared" si="25"/>
        <v>--</v>
      </c>
      <c r="BE33" s="22" t="str">
        <f t="shared" si="25"/>
        <v>--</v>
      </c>
      <c r="BF33" s="23" t="str">
        <f t="shared" si="25"/>
        <v>--</v>
      </c>
      <c r="BH33">
        <v>6</v>
      </c>
      <c r="BL33">
        <f>$BL$8</f>
        <v>11</v>
      </c>
      <c r="BM33">
        <f>$BM$8</f>
        <v>33</v>
      </c>
      <c r="BN33">
        <f>$BN$8</f>
        <v>55</v>
      </c>
    </row>
    <row r="34" spans="1:66" x14ac:dyDescent="0.25">
      <c r="A34" s="18" t="s">
        <v>15</v>
      </c>
      <c r="B34" s="64">
        <f>B31</f>
        <v>0</v>
      </c>
      <c r="C34" s="64">
        <f>C31</f>
        <v>821.46939382701203</v>
      </c>
      <c r="D34" s="64">
        <f>D31</f>
        <v>1.6264924005448831</v>
      </c>
      <c r="E34" s="64">
        <f>E31</f>
        <v>823.09588622755689</v>
      </c>
      <c r="F34" s="50"/>
      <c r="G34" s="51">
        <f>SUM(G31:G33)</f>
        <v>0</v>
      </c>
      <c r="H34" s="51">
        <f>SUM(H31:H33)</f>
        <v>318.03757848371299</v>
      </c>
      <c r="I34" s="51">
        <f>SUM(I31:I33)</f>
        <v>0.67539354546049446</v>
      </c>
      <c r="J34" s="51">
        <f>SUM(J31:J33)</f>
        <v>318.7129720291735</v>
      </c>
      <c r="K34" s="50"/>
      <c r="L34" s="22" t="str">
        <f t="shared" si="23"/>
        <v>--</v>
      </c>
      <c r="M34" s="22">
        <f t="shared" si="23"/>
        <v>0.38715694202806356</v>
      </c>
      <c r="N34" s="22">
        <f t="shared" si="23"/>
        <v>0.41524543565911176</v>
      </c>
      <c r="O34" s="23">
        <f t="shared" si="23"/>
        <v>0.387212446765966</v>
      </c>
      <c r="S34" s="18" t="s">
        <v>15</v>
      </c>
      <c r="T34" s="64">
        <f>T31</f>
        <v>0</v>
      </c>
      <c r="U34" s="64">
        <f>U31</f>
        <v>12.082390499783584</v>
      </c>
      <c r="V34" s="64">
        <f>V31</f>
        <v>1.6264924005448831</v>
      </c>
      <c r="W34" s="64">
        <f>W31</f>
        <v>13.708882900328467</v>
      </c>
      <c r="X34" s="50"/>
      <c r="Y34" s="51">
        <f>SUM(Y31:Y33)</f>
        <v>0</v>
      </c>
      <c r="Z34" s="51">
        <f>SUM(Z31:Z33)</f>
        <v>4.6631867348880078</v>
      </c>
      <c r="AA34" s="51">
        <f>SUM(AA31:AA33)</f>
        <v>0.67539354546049446</v>
      </c>
      <c r="AB34" s="51">
        <f>SUM(AB31:AB33)</f>
        <v>5.3385802803485021</v>
      </c>
      <c r="AC34" s="50"/>
      <c r="AD34" s="22" t="str">
        <f t="shared" si="24"/>
        <v>--</v>
      </c>
      <c r="AE34" s="22">
        <f t="shared" si="24"/>
        <v>0.38594901687472638</v>
      </c>
      <c r="AF34" s="22">
        <f t="shared" si="24"/>
        <v>0.41524543565911176</v>
      </c>
      <c r="AG34" s="23">
        <f t="shared" si="24"/>
        <v>0.38942489473161879</v>
      </c>
      <c r="AR34" s="18" t="s">
        <v>15</v>
      </c>
      <c r="AS34" s="64">
        <f>AS31</f>
        <v>0</v>
      </c>
      <c r="AT34" s="64">
        <f>AT31</f>
        <v>809.3870033272284</v>
      </c>
      <c r="AU34" s="64">
        <f>AU31</f>
        <v>0</v>
      </c>
      <c r="AV34" s="64">
        <f>AV31</f>
        <v>809.3870033272284</v>
      </c>
      <c r="AW34" s="50"/>
      <c r="AX34" s="51">
        <f>SUM(AX31:AX33)</f>
        <v>0</v>
      </c>
      <c r="AY34" s="51">
        <f>SUM(AY31:AY33)</f>
        <v>313.37439174882496</v>
      </c>
      <c r="AZ34" s="51">
        <f>SUM(AZ31:AZ33)</f>
        <v>0</v>
      </c>
      <c r="BA34" s="51">
        <f>SUM(BA31:BA33)</f>
        <v>313.37439174882496</v>
      </c>
      <c r="BB34" s="50"/>
      <c r="BC34" s="22" t="str">
        <f t="shared" si="25"/>
        <v>--</v>
      </c>
      <c r="BD34" s="22">
        <f t="shared" si="25"/>
        <v>0.38717497372777843</v>
      </c>
      <c r="BE34" s="22" t="str">
        <f t="shared" si="25"/>
        <v>--</v>
      </c>
      <c r="BF34" s="23">
        <f t="shared" si="25"/>
        <v>0.38717497372777843</v>
      </c>
    </row>
    <row r="35" spans="1:66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  <c r="S35" s="13"/>
      <c r="T35" s="64"/>
      <c r="U35" s="64"/>
      <c r="V35" s="64"/>
      <c r="W35" s="64"/>
      <c r="X35" s="50"/>
      <c r="Y35" s="51"/>
      <c r="Z35" s="51"/>
      <c r="AA35" s="51"/>
      <c r="AB35" s="51"/>
      <c r="AC35" s="50"/>
      <c r="AD35" s="57"/>
      <c r="AE35" s="57"/>
      <c r="AF35" s="57"/>
      <c r="AG35" s="58"/>
      <c r="AR35" s="13"/>
      <c r="AS35" s="64"/>
      <c r="AT35" s="64"/>
      <c r="AU35" s="64"/>
      <c r="AV35" s="64"/>
      <c r="AW35" s="50"/>
      <c r="AX35" s="51"/>
      <c r="AY35" s="51"/>
      <c r="AZ35" s="51"/>
      <c r="BA35" s="51"/>
      <c r="BB35" s="50"/>
      <c r="BC35" s="57"/>
      <c r="BD35" s="57"/>
      <c r="BE35" s="57"/>
      <c r="BF35" s="58"/>
    </row>
    <row r="36" spans="1:66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  <c r="S36" s="16" t="s">
        <v>28</v>
      </c>
      <c r="T36" s="64"/>
      <c r="U36" s="64"/>
      <c r="V36" s="64"/>
      <c r="W36" s="64"/>
      <c r="X36" s="50"/>
      <c r="Y36" s="51"/>
      <c r="Z36" s="51"/>
      <c r="AA36" s="51"/>
      <c r="AB36" s="51"/>
      <c r="AC36" s="50"/>
      <c r="AD36" s="55"/>
      <c r="AE36" s="55"/>
      <c r="AF36" s="55"/>
      <c r="AG36" s="56"/>
      <c r="AR36" s="16" t="s">
        <v>28</v>
      </c>
      <c r="AS36" s="64"/>
      <c r="AT36" s="64"/>
      <c r="AU36" s="64"/>
      <c r="AV36" s="64"/>
      <c r="AW36" s="50"/>
      <c r="AX36" s="51"/>
      <c r="AY36" s="51"/>
      <c r="AZ36" s="51"/>
      <c r="BA36" s="51"/>
      <c r="BB36" s="50"/>
      <c r="BC36" s="55"/>
      <c r="BD36" s="55"/>
      <c r="BE36" s="55"/>
      <c r="BF36" s="56"/>
    </row>
    <row r="37" spans="1:66" ht="12.75" customHeight="1" x14ac:dyDescent="0.25">
      <c r="A37" s="27" t="s">
        <v>29</v>
      </c>
      <c r="B37" s="64">
        <f>B28+B34</f>
        <v>2662.3342266794525</v>
      </c>
      <c r="C37" s="64">
        <f>C28+C34</f>
        <v>885.41161456141822</v>
      </c>
      <c r="D37" s="64">
        <f>D28+D34</f>
        <v>1.6264924005448831</v>
      </c>
      <c r="E37" s="54">
        <f>SUM(B37:D37)</f>
        <v>3549.3723336414155</v>
      </c>
      <c r="F37" s="50"/>
      <c r="G37" s="51">
        <f t="shared" ref="G37:I38" si="26">SUM(Y37,AX37)</f>
        <v>584.46623898824032</v>
      </c>
      <c r="H37" s="51">
        <f t="shared" si="26"/>
        <v>368.73962802759564</v>
      </c>
      <c r="I37" s="51">
        <f t="shared" si="26"/>
        <v>5.5037176733427522</v>
      </c>
      <c r="J37" s="51">
        <f>SUM(G37:I37)</f>
        <v>958.70958468917877</v>
      </c>
      <c r="K37" s="50"/>
      <c r="L37" s="22">
        <f t="shared" ref="L37:O39" si="27">IF(B37&lt;&gt;0,G37/B37,"--")</f>
        <v>0.2195315047717375</v>
      </c>
      <c r="M37" s="22">
        <f t="shared" si="27"/>
        <v>0.41646125029684411</v>
      </c>
      <c r="N37" s="22">
        <f t="shared" si="27"/>
        <v>3.3837955046694219</v>
      </c>
      <c r="O37" s="23">
        <f t="shared" si="27"/>
        <v>0.27010679482746958</v>
      </c>
      <c r="S37" s="27" t="s">
        <v>29</v>
      </c>
      <c r="T37" s="64">
        <f>T28+T34</f>
        <v>2005.0876598072043</v>
      </c>
      <c r="U37" s="64">
        <f>U28+U34</f>
        <v>13.878971155266459</v>
      </c>
      <c r="V37" s="64">
        <f>V28+V34</f>
        <v>1.6264924005448831</v>
      </c>
      <c r="W37" s="54">
        <f>SUM(T37:V37)</f>
        <v>2020.5931233630158</v>
      </c>
      <c r="X37" s="50"/>
      <c r="Y37" s="51">
        <v>440.17991115671731</v>
      </c>
      <c r="Z37" s="51">
        <v>5.7800536801561044</v>
      </c>
      <c r="AA37" s="51">
        <v>5.5037176733427522</v>
      </c>
      <c r="AB37" s="51">
        <f>SUM(Y37:AA37)</f>
        <v>451.46368251021619</v>
      </c>
      <c r="AC37" s="50"/>
      <c r="AD37" s="22">
        <f t="shared" ref="AD37:AG39" si="28">IF(T37&lt;&gt;0,Y37/T37,"--")</f>
        <v>0.21953150477173752</v>
      </c>
      <c r="AE37" s="22">
        <f t="shared" si="28"/>
        <v>0.41646125029684411</v>
      </c>
      <c r="AF37" s="22">
        <f t="shared" si="28"/>
        <v>3.3837955046694219</v>
      </c>
      <c r="AG37" s="23">
        <f t="shared" si="28"/>
        <v>0.22343126742845354</v>
      </c>
      <c r="AI37">
        <v>7</v>
      </c>
      <c r="AM37">
        <f>$AM$8</f>
        <v>8</v>
      </c>
      <c r="AN37">
        <f>$AN$8</f>
        <v>30</v>
      </c>
      <c r="AO37">
        <f>$AO$8</f>
        <v>52</v>
      </c>
      <c r="AR37" s="27" t="s">
        <v>29</v>
      </c>
      <c r="AS37" s="64">
        <f>AS28+AS34</f>
        <v>657.24656687224797</v>
      </c>
      <c r="AT37" s="64">
        <f>AT28+AT34</f>
        <v>871.53264340615169</v>
      </c>
      <c r="AU37" s="64">
        <f>AU28+AU34</f>
        <v>0</v>
      </c>
      <c r="AV37" s="54">
        <f>SUM(AS37:AU37)</f>
        <v>1528.7792102783997</v>
      </c>
      <c r="AW37" s="50"/>
      <c r="AX37" s="51">
        <v>144.28632783152301</v>
      </c>
      <c r="AY37" s="51">
        <v>362.95957434743951</v>
      </c>
      <c r="AZ37" s="51">
        <v>0</v>
      </c>
      <c r="BA37" s="51">
        <f>SUM(AX37:AZ37)</f>
        <v>507.24590217896252</v>
      </c>
      <c r="BB37" s="50"/>
      <c r="BC37" s="22">
        <f t="shared" ref="BC37:BF39" si="29">IF(AS37&lt;&gt;0,AX37/AS37,"--")</f>
        <v>0.21953150477173752</v>
      </c>
      <c r="BD37" s="22">
        <f t="shared" si="29"/>
        <v>0.41646125029684411</v>
      </c>
      <c r="BE37" s="22" t="str">
        <f t="shared" si="29"/>
        <v>--</v>
      </c>
      <c r="BF37" s="23">
        <f t="shared" si="29"/>
        <v>0.33179801162169786</v>
      </c>
      <c r="BH37">
        <v>7</v>
      </c>
      <c r="BL37">
        <f>$BL$8</f>
        <v>11</v>
      </c>
      <c r="BM37">
        <f>$BM$8</f>
        <v>33</v>
      </c>
      <c r="BN37">
        <f>$BN$8</f>
        <v>55</v>
      </c>
    </row>
    <row r="38" spans="1:66" ht="12.75" customHeight="1" x14ac:dyDescent="0.25">
      <c r="A38" s="27" t="s">
        <v>30</v>
      </c>
      <c r="B38" s="64">
        <f>SUM(T38,AS38)</f>
        <v>0</v>
      </c>
      <c r="C38" s="64">
        <f>SUM(U38,AT38)</f>
        <v>0</v>
      </c>
      <c r="D38" s="64">
        <f>SUM(V38,AU38)</f>
        <v>0</v>
      </c>
      <c r="E38" s="54">
        <f>SUM(B38:D38)</f>
        <v>0</v>
      </c>
      <c r="F38" s="50"/>
      <c r="G38" s="51">
        <f t="shared" si="26"/>
        <v>0</v>
      </c>
      <c r="H38" s="51">
        <f t="shared" si="26"/>
        <v>0</v>
      </c>
      <c r="I38" s="51">
        <f t="shared" si="26"/>
        <v>0</v>
      </c>
      <c r="J38" s="51">
        <f>SUM(G38:I38)</f>
        <v>0</v>
      </c>
      <c r="K38" s="50"/>
      <c r="L38" s="22" t="str">
        <f t="shared" si="27"/>
        <v>--</v>
      </c>
      <c r="M38" s="22" t="str">
        <f t="shared" si="27"/>
        <v>--</v>
      </c>
      <c r="N38" s="22" t="str">
        <f t="shared" si="27"/>
        <v>--</v>
      </c>
      <c r="O38" s="23" t="str">
        <f t="shared" si="27"/>
        <v>--</v>
      </c>
      <c r="S38" s="27" t="s">
        <v>30</v>
      </c>
      <c r="T38" s="64">
        <v>0</v>
      </c>
      <c r="U38" s="64">
        <v>0</v>
      </c>
      <c r="V38" s="64">
        <v>0</v>
      </c>
      <c r="W38" s="54">
        <f>SUM(T38:V38)</f>
        <v>0</v>
      </c>
      <c r="X38" s="50"/>
      <c r="Y38" s="51">
        <v>0</v>
      </c>
      <c r="Z38" s="51">
        <v>0</v>
      </c>
      <c r="AA38" s="51">
        <v>0</v>
      </c>
      <c r="AB38" s="51">
        <f>SUM(Y38:AA38)</f>
        <v>0</v>
      </c>
      <c r="AC38" s="50"/>
      <c r="AD38" s="22" t="str">
        <f t="shared" si="28"/>
        <v>--</v>
      </c>
      <c r="AE38" s="22" t="str">
        <f t="shared" si="28"/>
        <v>--</v>
      </c>
      <c r="AF38" s="22" t="str">
        <f t="shared" si="28"/>
        <v>--</v>
      </c>
      <c r="AG38" s="23" t="str">
        <f t="shared" si="28"/>
        <v>--</v>
      </c>
      <c r="AI38">
        <v>8</v>
      </c>
      <c r="AM38">
        <f>$AM$8</f>
        <v>8</v>
      </c>
      <c r="AN38">
        <f>$AN$8</f>
        <v>30</v>
      </c>
      <c r="AO38">
        <f>$AO$8</f>
        <v>52</v>
      </c>
      <c r="AR38" s="27" t="s">
        <v>30</v>
      </c>
      <c r="AS38" s="64">
        <v>0</v>
      </c>
      <c r="AT38" s="64">
        <v>0</v>
      </c>
      <c r="AU38" s="64">
        <v>0</v>
      </c>
      <c r="AV38" s="54">
        <f>SUM(AS38:AU38)</f>
        <v>0</v>
      </c>
      <c r="AW38" s="50"/>
      <c r="AX38" s="51">
        <v>0</v>
      </c>
      <c r="AY38" s="51">
        <v>0</v>
      </c>
      <c r="AZ38" s="51">
        <v>0</v>
      </c>
      <c r="BA38" s="51">
        <f>SUM(AX38:AZ38)</f>
        <v>0</v>
      </c>
      <c r="BB38" s="50"/>
      <c r="BC38" s="22" t="str">
        <f t="shared" si="29"/>
        <v>--</v>
      </c>
      <c r="BD38" s="22" t="str">
        <f t="shared" si="29"/>
        <v>--</v>
      </c>
      <c r="BE38" s="22" t="str">
        <f t="shared" si="29"/>
        <v>--</v>
      </c>
      <c r="BF38" s="23" t="str">
        <f t="shared" si="29"/>
        <v>--</v>
      </c>
      <c r="BH38">
        <v>8</v>
      </c>
      <c r="BL38">
        <f>$BL$8</f>
        <v>11</v>
      </c>
      <c r="BM38">
        <f>$BM$8</f>
        <v>33</v>
      </c>
      <c r="BN38">
        <f>$BN$8</f>
        <v>55</v>
      </c>
    </row>
    <row r="39" spans="1:66" x14ac:dyDescent="0.25">
      <c r="A39" s="18" t="s">
        <v>17</v>
      </c>
      <c r="B39" s="64">
        <f>B37</f>
        <v>2662.3342266794525</v>
      </c>
      <c r="C39" s="64">
        <f>C37</f>
        <v>885.41161456141822</v>
      </c>
      <c r="D39" s="64">
        <f>D37</f>
        <v>1.6264924005448831</v>
      </c>
      <c r="E39" s="64">
        <f>E37</f>
        <v>3549.3723336414155</v>
      </c>
      <c r="F39" s="50"/>
      <c r="G39" s="51">
        <f>SUM(G37:G38)</f>
        <v>584.46623898824032</v>
      </c>
      <c r="H39" s="51">
        <f>SUM(H37:H38)</f>
        <v>368.73962802759564</v>
      </c>
      <c r="I39" s="51">
        <f>SUM(I37:I38)</f>
        <v>5.5037176733427522</v>
      </c>
      <c r="J39" s="51">
        <f>SUM(J37:J38)</f>
        <v>958.70958468917877</v>
      </c>
      <c r="K39" s="50"/>
      <c r="L39" s="22">
        <f t="shared" si="27"/>
        <v>0.2195315047717375</v>
      </c>
      <c r="M39" s="22">
        <f t="shared" si="27"/>
        <v>0.41646125029684411</v>
      </c>
      <c r="N39" s="22">
        <f t="shared" si="27"/>
        <v>3.3837955046694219</v>
      </c>
      <c r="O39" s="23">
        <f t="shared" si="27"/>
        <v>0.27010679482746958</v>
      </c>
      <c r="S39" s="18" t="s">
        <v>17</v>
      </c>
      <c r="T39" s="64">
        <f>T37</f>
        <v>2005.0876598072043</v>
      </c>
      <c r="U39" s="64">
        <f>U37</f>
        <v>13.878971155266459</v>
      </c>
      <c r="V39" s="64">
        <f>V37</f>
        <v>1.6264924005448831</v>
      </c>
      <c r="W39" s="64">
        <f>W37</f>
        <v>2020.5931233630158</v>
      </c>
      <c r="X39" s="50"/>
      <c r="Y39" s="51">
        <f>SUM(Y37:Y38)</f>
        <v>440.17991115671731</v>
      </c>
      <c r="Z39" s="51">
        <f>SUM(Z37:Z38)</f>
        <v>5.7800536801561044</v>
      </c>
      <c r="AA39" s="51">
        <f>SUM(AA37:AA38)</f>
        <v>5.5037176733427522</v>
      </c>
      <c r="AB39" s="51">
        <f>SUM(AB37:AB38)</f>
        <v>451.46368251021619</v>
      </c>
      <c r="AC39" s="50"/>
      <c r="AD39" s="22">
        <f t="shared" si="28"/>
        <v>0.21953150477173752</v>
      </c>
      <c r="AE39" s="22">
        <f t="shared" si="28"/>
        <v>0.41646125029684411</v>
      </c>
      <c r="AF39" s="22">
        <f t="shared" si="28"/>
        <v>3.3837955046694219</v>
      </c>
      <c r="AG39" s="23">
        <f t="shared" si="28"/>
        <v>0.22343126742845354</v>
      </c>
      <c r="AR39" s="18" t="s">
        <v>17</v>
      </c>
      <c r="AS39" s="64">
        <f>AS37</f>
        <v>657.24656687224797</v>
      </c>
      <c r="AT39" s="64">
        <f>AT37</f>
        <v>871.53264340615169</v>
      </c>
      <c r="AU39" s="64">
        <f>AU37</f>
        <v>0</v>
      </c>
      <c r="AV39" s="64">
        <f>AV37</f>
        <v>1528.7792102783997</v>
      </c>
      <c r="AW39" s="50"/>
      <c r="AX39" s="51">
        <f>SUM(AX37:AX38)</f>
        <v>144.28632783152301</v>
      </c>
      <c r="AY39" s="51">
        <f>SUM(AY37:AY38)</f>
        <v>362.95957434743951</v>
      </c>
      <c r="AZ39" s="51">
        <f>SUM(AZ37:AZ38)</f>
        <v>0</v>
      </c>
      <c r="BA39" s="51">
        <f>SUM(BA37:BA38)</f>
        <v>507.24590217896252</v>
      </c>
      <c r="BB39" s="50"/>
      <c r="BC39" s="22">
        <f t="shared" si="29"/>
        <v>0.21953150477173752</v>
      </c>
      <c r="BD39" s="22">
        <f t="shared" si="29"/>
        <v>0.41646125029684411</v>
      </c>
      <c r="BE39" s="22" t="str">
        <f t="shared" si="29"/>
        <v>--</v>
      </c>
      <c r="BF39" s="23">
        <f t="shared" si="29"/>
        <v>0.33179801162169786</v>
      </c>
    </row>
    <row r="40" spans="1:66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  <c r="S40" s="18"/>
      <c r="T40" s="64"/>
      <c r="U40" s="64"/>
      <c r="V40" s="64"/>
      <c r="W40" s="54"/>
      <c r="X40" s="50"/>
      <c r="Y40" s="51"/>
      <c r="Z40" s="51"/>
      <c r="AA40" s="51"/>
      <c r="AB40" s="51"/>
      <c r="AC40" s="50"/>
      <c r="AD40" s="55"/>
      <c r="AE40" s="55"/>
      <c r="AF40" s="55"/>
      <c r="AG40" s="56"/>
      <c r="AR40" s="18"/>
      <c r="AS40" s="64"/>
      <c r="AT40" s="64"/>
      <c r="AU40" s="64"/>
      <c r="AV40" s="54"/>
      <c r="AW40" s="50"/>
      <c r="AX40" s="51"/>
      <c r="AY40" s="51"/>
      <c r="AZ40" s="51"/>
      <c r="BA40" s="51"/>
      <c r="BB40" s="50"/>
      <c r="BC40" s="55"/>
      <c r="BD40" s="55"/>
      <c r="BE40" s="55"/>
      <c r="BF40" s="56"/>
    </row>
    <row r="41" spans="1:66" x14ac:dyDescent="0.25">
      <c r="A41" s="79" t="s">
        <v>33</v>
      </c>
      <c r="B41" s="68">
        <f>B39</f>
        <v>2662.3342266794525</v>
      </c>
      <c r="C41" s="68">
        <f>C39</f>
        <v>885.41161456141822</v>
      </c>
      <c r="D41" s="68">
        <f>D39</f>
        <v>1.6264924005448831</v>
      </c>
      <c r="E41" s="59">
        <f>SUM(B41:D41)</f>
        <v>3549.3723336414155</v>
      </c>
      <c r="F41" s="60"/>
      <c r="G41" s="69">
        <f>SUM(G28,G34,G39)</f>
        <v>1042.9594151424835</v>
      </c>
      <c r="H41" s="69">
        <f>SUM(H28,H34,H39)</f>
        <v>717.19914454496052</v>
      </c>
      <c r="I41" s="69">
        <f>SUM(I28,I34,I39)</f>
        <v>6.1791112188032464</v>
      </c>
      <c r="J41" s="69">
        <f>SUM(J28,J34,J39)</f>
        <v>1766.3376709062477</v>
      </c>
      <c r="K41" s="60"/>
      <c r="L41" s="31">
        <f t="shared" ref="L41:O42" si="30">IF(B41&lt;&gt;0,G41/B41,"--")</f>
        <v>0.39174623707681344</v>
      </c>
      <c r="M41" s="31">
        <f t="shared" si="30"/>
        <v>0.81001777337224057</v>
      </c>
      <c r="N41" s="31">
        <f t="shared" si="30"/>
        <v>3.7990409403285335</v>
      </c>
      <c r="O41" s="32">
        <f t="shared" si="30"/>
        <v>0.4976478951404078</v>
      </c>
      <c r="S41" s="79" t="s">
        <v>33</v>
      </c>
      <c r="T41" s="68">
        <f>T39</f>
        <v>2005.0876598072043</v>
      </c>
      <c r="U41" s="68">
        <f>U39</f>
        <v>13.878971155266459</v>
      </c>
      <c r="V41" s="68">
        <f>V39</f>
        <v>1.6264924005448831</v>
      </c>
      <c r="W41" s="59">
        <f>SUM(T41:V41)</f>
        <v>2020.5931233630158</v>
      </c>
      <c r="X41" s="60"/>
      <c r="Y41" s="69">
        <f>SUM(Y28,Y34,Y39)</f>
        <v>786.15593097278997</v>
      </c>
      <c r="Z41" s="69">
        <f>SUM(Z28,Z34,Z39)</f>
        <v>11.335644154604211</v>
      </c>
      <c r="AA41" s="69">
        <f>SUM(AA28,AA34,AA39)</f>
        <v>6.1791112188032464</v>
      </c>
      <c r="AB41" s="69">
        <f>SUM(AB28,AB34,AB39)</f>
        <v>803.67068634619739</v>
      </c>
      <c r="AC41" s="60"/>
      <c r="AD41" s="31">
        <f t="shared" ref="AD41:AG42" si="31">IF(T41&lt;&gt;0,Y41/T41,"--")</f>
        <v>0.39208057918444394</v>
      </c>
      <c r="AE41" s="31">
        <f t="shared" si="31"/>
        <v>0.81674960109005146</v>
      </c>
      <c r="AF41" s="31">
        <f t="shared" si="31"/>
        <v>3.7990409403285335</v>
      </c>
      <c r="AG41" s="32">
        <f t="shared" si="31"/>
        <v>0.39773998884475636</v>
      </c>
      <c r="AR41" s="79" t="s">
        <v>33</v>
      </c>
      <c r="AS41" s="68">
        <f>AS39</f>
        <v>657.24656687224797</v>
      </c>
      <c r="AT41" s="68">
        <f>AT39</f>
        <v>871.53264340615169</v>
      </c>
      <c r="AU41" s="68">
        <f>AU39</f>
        <v>0</v>
      </c>
      <c r="AV41" s="59">
        <f>SUM(AS41:AU41)</f>
        <v>1528.7792102783997</v>
      </c>
      <c r="AW41" s="60"/>
      <c r="AX41" s="69">
        <f>SUM(AX28,AX34,AX39)</f>
        <v>256.80348416969377</v>
      </c>
      <c r="AY41" s="69">
        <f>SUM(AY28,AY34,AY39)</f>
        <v>705.86350039035619</v>
      </c>
      <c r="AZ41" s="69">
        <f>SUM(AZ28,AZ34,AZ39)</f>
        <v>0</v>
      </c>
      <c r="BA41" s="69">
        <f>SUM(BA28,BA34,BA39)</f>
        <v>962.66698456004997</v>
      </c>
      <c r="BB41" s="60"/>
      <c r="BC41" s="31">
        <f t="shared" ref="BC41:BF42" si="32">IF(AS41&lt;&gt;0,AX41/AS41,"--")</f>
        <v>0.39072624660755334</v>
      </c>
      <c r="BD41" s="31">
        <f t="shared" si="32"/>
        <v>0.80991057045399695</v>
      </c>
      <c r="BE41" s="31" t="str">
        <f t="shared" si="32"/>
        <v>--</v>
      </c>
      <c r="BF41" s="32">
        <f t="shared" si="32"/>
        <v>0.62969654354780413</v>
      </c>
    </row>
    <row r="42" spans="1:66" ht="13.5" thickBot="1" x14ac:dyDescent="0.35">
      <c r="A42" s="33" t="s">
        <v>17</v>
      </c>
      <c r="B42" s="80">
        <f>B21+B41</f>
        <v>7709.6305155726232</v>
      </c>
      <c r="C42" s="80">
        <f>C21+C41</f>
        <v>885.41161456141822</v>
      </c>
      <c r="D42" s="80">
        <f>D21+D41</f>
        <v>1.6264924005448831</v>
      </c>
      <c r="E42" s="80">
        <f>E21+E41</f>
        <v>8596.6686225345857</v>
      </c>
      <c r="F42" s="34"/>
      <c r="G42" s="81">
        <f>SUM(G21,G41)</f>
        <v>2240.1033861725427</v>
      </c>
      <c r="H42" s="81">
        <f>SUM(H21,H41)</f>
        <v>717.19914454496052</v>
      </c>
      <c r="I42" s="81">
        <f>SUM(I21,I41)</f>
        <v>6.1791112188032464</v>
      </c>
      <c r="J42" s="81">
        <f>SUM(J21,J41)</f>
        <v>2963.4816419363069</v>
      </c>
      <c r="K42" s="34"/>
      <c r="L42" s="40">
        <f t="shared" si="30"/>
        <v>0.29055911066655854</v>
      </c>
      <c r="M42" s="40">
        <f t="shared" si="30"/>
        <v>0.81001777337224057</v>
      </c>
      <c r="N42" s="40">
        <f t="shared" si="30"/>
        <v>3.7990409403285335</v>
      </c>
      <c r="O42" s="41">
        <f t="shared" si="30"/>
        <v>0.34472442431572675</v>
      </c>
      <c r="S42" s="33" t="s">
        <v>17</v>
      </c>
      <c r="T42" s="80">
        <f>T21+T41</f>
        <v>4974.1885535229339</v>
      </c>
      <c r="U42" s="80">
        <f>U21+U41</f>
        <v>13.878971155266459</v>
      </c>
      <c r="V42" s="80">
        <f>V21+V41</f>
        <v>1.6264924005448831</v>
      </c>
      <c r="W42" s="80">
        <f>W21+W41</f>
        <v>4989.6940170787457</v>
      </c>
      <c r="X42" s="34"/>
      <c r="Y42" s="81">
        <f>SUM(Y21,Y41)</f>
        <v>1491.0191883289547</v>
      </c>
      <c r="Z42" s="81">
        <f>SUM(Z21,Z41)</f>
        <v>11.335644154604211</v>
      </c>
      <c r="AA42" s="81">
        <f>SUM(AA21,AA41)</f>
        <v>6.1791112188032464</v>
      </c>
      <c r="AB42" s="81">
        <f>SUM(AB21,AB41)</f>
        <v>1508.5339437023622</v>
      </c>
      <c r="AC42" s="34"/>
      <c r="AD42" s="40">
        <f t="shared" si="31"/>
        <v>0.29975124028479999</v>
      </c>
      <c r="AE42" s="40">
        <f t="shared" si="31"/>
        <v>0.81674960109005146</v>
      </c>
      <c r="AF42" s="40">
        <f t="shared" si="31"/>
        <v>3.7990409403285335</v>
      </c>
      <c r="AG42" s="41">
        <f t="shared" si="31"/>
        <v>0.30232995020114378</v>
      </c>
      <c r="AR42" s="33" t="s">
        <v>17</v>
      </c>
      <c r="AS42" s="80">
        <f>AS21+AS41</f>
        <v>2735.4419620496892</v>
      </c>
      <c r="AT42" s="80">
        <f>AT21+AT41</f>
        <v>871.53264340615169</v>
      </c>
      <c r="AU42" s="80">
        <f>AU21+AU41</f>
        <v>0</v>
      </c>
      <c r="AV42" s="80">
        <f>AV21+AV41</f>
        <v>3606.9746054558409</v>
      </c>
      <c r="AW42" s="34"/>
      <c r="AX42" s="81">
        <f>SUM(AX21,AX41)</f>
        <v>749.08419784358819</v>
      </c>
      <c r="AY42" s="81">
        <f>SUM(AY21,AY41)</f>
        <v>705.86350039035619</v>
      </c>
      <c r="AZ42" s="81">
        <f>SUM(AZ21,AZ41)</f>
        <v>0</v>
      </c>
      <c r="BA42" s="81">
        <f>SUM(BA21,BA41)</f>
        <v>1454.9476982339443</v>
      </c>
      <c r="BB42" s="34"/>
      <c r="BC42" s="40">
        <f t="shared" si="32"/>
        <v>0.27384393755599667</v>
      </c>
      <c r="BD42" s="40">
        <f t="shared" si="32"/>
        <v>0.80991057045399695</v>
      </c>
      <c r="BE42" s="40" t="str">
        <f t="shared" si="32"/>
        <v>--</v>
      </c>
      <c r="BF42" s="41">
        <f t="shared" si="32"/>
        <v>0.40337065196777883</v>
      </c>
    </row>
    <row r="43" spans="1:66" ht="5.15" customHeight="1" thickBot="1" x14ac:dyDescent="0.3">
      <c r="B43" s="65"/>
      <c r="C43" s="65"/>
      <c r="D43" s="65"/>
      <c r="E43" s="65"/>
      <c r="G43" s="51"/>
      <c r="H43" s="51"/>
      <c r="I43" s="51"/>
      <c r="J43" s="51"/>
      <c r="T43" s="65"/>
      <c r="U43" s="65"/>
      <c r="V43" s="65"/>
      <c r="W43" s="65"/>
      <c r="Y43" s="51"/>
      <c r="Z43" s="51"/>
      <c r="AA43" s="51"/>
      <c r="AB43" s="51"/>
      <c r="AS43" s="65"/>
      <c r="AT43" s="65"/>
      <c r="AU43" s="65"/>
      <c r="AV43" s="65"/>
      <c r="AX43" s="51"/>
      <c r="AY43" s="51"/>
      <c r="AZ43" s="51"/>
      <c r="BA43" s="51"/>
    </row>
    <row r="44" spans="1:66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  <c r="S44" s="4" t="s">
        <v>18</v>
      </c>
      <c r="T44" s="99" t="s">
        <v>1</v>
      </c>
      <c r="U44" s="105"/>
      <c r="V44" s="105"/>
      <c r="W44" s="105"/>
      <c r="X44" s="6"/>
      <c r="Y44" s="99" t="s">
        <v>2</v>
      </c>
      <c r="Z44" s="100"/>
      <c r="AA44" s="100"/>
      <c r="AB44" s="100"/>
      <c r="AC44" s="6"/>
      <c r="AD44" s="99" t="s">
        <v>3</v>
      </c>
      <c r="AE44" s="100"/>
      <c r="AF44" s="100"/>
      <c r="AG44" s="101"/>
      <c r="AR44" s="4" t="s">
        <v>18</v>
      </c>
      <c r="AS44" s="99" t="s">
        <v>1</v>
      </c>
      <c r="AT44" s="105"/>
      <c r="AU44" s="105"/>
      <c r="AV44" s="105"/>
      <c r="AW44" s="6"/>
      <c r="AX44" s="99" t="s">
        <v>2</v>
      </c>
      <c r="AY44" s="100"/>
      <c r="AZ44" s="100"/>
      <c r="BA44" s="100"/>
      <c r="BB44" s="6"/>
      <c r="BC44" s="99" t="s">
        <v>3</v>
      </c>
      <c r="BD44" s="100"/>
      <c r="BE44" s="100"/>
      <c r="BF44" s="101"/>
    </row>
    <row r="45" spans="1:66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  <c r="S45" s="77" t="s">
        <v>23</v>
      </c>
      <c r="T45" s="14" t="s">
        <v>4</v>
      </c>
      <c r="U45" s="14" t="s">
        <v>5</v>
      </c>
      <c r="V45" s="14" t="s">
        <v>6</v>
      </c>
      <c r="W45" s="14" t="s">
        <v>173</v>
      </c>
      <c r="Y45" s="14" t="s">
        <v>4</v>
      </c>
      <c r="Z45" s="14" t="s">
        <v>5</v>
      </c>
      <c r="AA45" s="14" t="s">
        <v>6</v>
      </c>
      <c r="AB45" s="14" t="s">
        <v>173</v>
      </c>
      <c r="AD45" s="14" t="s">
        <v>4</v>
      </c>
      <c r="AE45" s="14" t="s">
        <v>5</v>
      </c>
      <c r="AF45" s="14" t="s">
        <v>6</v>
      </c>
      <c r="AG45" s="15" t="s">
        <v>173</v>
      </c>
      <c r="AR45" s="77" t="s">
        <v>23</v>
      </c>
      <c r="AS45" s="14" t="s">
        <v>4</v>
      </c>
      <c r="AT45" s="14" t="s">
        <v>5</v>
      </c>
      <c r="AU45" s="14" t="s">
        <v>6</v>
      </c>
      <c r="AV45" s="14" t="s">
        <v>173</v>
      </c>
      <c r="AX45" s="14" t="s">
        <v>4</v>
      </c>
      <c r="AY45" s="14" t="s">
        <v>5</v>
      </c>
      <c r="AZ45" s="14" t="s">
        <v>6</v>
      </c>
      <c r="BA45" s="14" t="s">
        <v>173</v>
      </c>
      <c r="BC45" s="14" t="s">
        <v>4</v>
      </c>
      <c r="BD45" s="14" t="s">
        <v>5</v>
      </c>
      <c r="BE45" s="14" t="s">
        <v>6</v>
      </c>
      <c r="BF45" s="15" t="s">
        <v>173</v>
      </c>
    </row>
    <row r="46" spans="1:66" ht="12.75" customHeight="1" x14ac:dyDescent="0.25">
      <c r="A46" s="18" t="s">
        <v>19</v>
      </c>
      <c r="B46" s="64">
        <f t="shared" ref="B46:D47" si="33">SUM(T46,AS46)</f>
        <v>4696.2123556354172</v>
      </c>
      <c r="C46" s="64">
        <f t="shared" si="33"/>
        <v>0</v>
      </c>
      <c r="D46" s="64">
        <f t="shared" si="33"/>
        <v>0</v>
      </c>
      <c r="E46" s="54">
        <f>SUM(B46:D46)</f>
        <v>4696.2123556354172</v>
      </c>
      <c r="F46" s="36"/>
      <c r="G46" s="51">
        <f t="shared" ref="G46:I47" si="34">SUM(Y46,AX46)</f>
        <v>320.36140955853836</v>
      </c>
      <c r="H46" s="51">
        <f t="shared" si="34"/>
        <v>0</v>
      </c>
      <c r="I46" s="51">
        <f t="shared" si="34"/>
        <v>0</v>
      </c>
      <c r="J46" s="51">
        <f>SUM(G46:I46)</f>
        <v>320.36140955853836</v>
      </c>
      <c r="K46" s="19"/>
      <c r="L46" s="22">
        <f t="shared" ref="L46:O48" si="35">IF(B46&lt;&gt;0,G46/B46,"--")</f>
        <v>6.8216976852443059E-2</v>
      </c>
      <c r="M46" s="22" t="str">
        <f t="shared" si="35"/>
        <v>--</v>
      </c>
      <c r="N46" s="22" t="str">
        <f t="shared" si="35"/>
        <v>--</v>
      </c>
      <c r="O46" s="23">
        <f t="shared" si="35"/>
        <v>6.8216976852443059E-2</v>
      </c>
      <c r="S46" s="18" t="s">
        <v>19</v>
      </c>
      <c r="T46" s="65">
        <v>2750.7834777555636</v>
      </c>
      <c r="U46" s="65">
        <v>0</v>
      </c>
      <c r="V46" s="65">
        <v>0</v>
      </c>
      <c r="W46" s="54">
        <f>SUM(T46:V46)</f>
        <v>2750.7834777555636</v>
      </c>
      <c r="X46" s="36"/>
      <c r="Y46" s="51">
        <v>187.6501328281341</v>
      </c>
      <c r="Z46" s="51">
        <v>0</v>
      </c>
      <c r="AA46" s="51">
        <v>0</v>
      </c>
      <c r="AB46" s="51">
        <f>SUM(Y46:AA46)</f>
        <v>187.6501328281341</v>
      </c>
      <c r="AC46" s="19"/>
      <c r="AD46" s="22">
        <f t="shared" ref="AD46:AG48" si="36">IF(T46&lt;&gt;0,Y46/T46,"--")</f>
        <v>6.8216976852443059E-2</v>
      </c>
      <c r="AE46" s="22" t="str">
        <f t="shared" si="36"/>
        <v>--</v>
      </c>
      <c r="AF46" s="22" t="str">
        <f t="shared" si="36"/>
        <v>--</v>
      </c>
      <c r="AG46" s="23">
        <f t="shared" si="36"/>
        <v>6.8216976852443059E-2</v>
      </c>
      <c r="AI46">
        <v>118</v>
      </c>
      <c r="AM46">
        <f>$AM$8</f>
        <v>8</v>
      </c>
      <c r="AN46">
        <f>$AN$8</f>
        <v>30</v>
      </c>
      <c r="AO46">
        <f>$AO$8</f>
        <v>52</v>
      </c>
      <c r="AR46" s="18" t="s">
        <v>19</v>
      </c>
      <c r="AS46" s="65">
        <v>1945.4288778798534</v>
      </c>
      <c r="AT46" s="65">
        <v>0</v>
      </c>
      <c r="AU46" s="65">
        <v>0</v>
      </c>
      <c r="AV46" s="54">
        <f>SUM(AS46:AU46)</f>
        <v>1945.4288778798534</v>
      </c>
      <c r="AW46" s="36"/>
      <c r="AX46" s="51">
        <v>132.71127673040425</v>
      </c>
      <c r="AY46" s="51">
        <v>0</v>
      </c>
      <c r="AZ46" s="51">
        <v>0</v>
      </c>
      <c r="BA46" s="51">
        <f>SUM(AX46:AZ46)</f>
        <v>132.71127673040425</v>
      </c>
      <c r="BB46" s="19"/>
      <c r="BC46" s="22">
        <f t="shared" ref="BC46:BF48" si="37">IF(AS46&lt;&gt;0,AX46/AS46,"--")</f>
        <v>6.8216976852443073E-2</v>
      </c>
      <c r="BD46" s="22" t="str">
        <f t="shared" si="37"/>
        <v>--</v>
      </c>
      <c r="BE46" s="22" t="str">
        <f t="shared" si="37"/>
        <v>--</v>
      </c>
      <c r="BF46" s="23">
        <f t="shared" si="37"/>
        <v>6.8216976852443073E-2</v>
      </c>
      <c r="BH46">
        <v>118</v>
      </c>
      <c r="BL46">
        <f>$BL$8</f>
        <v>11</v>
      </c>
      <c r="BM46">
        <f>$BM$8</f>
        <v>33</v>
      </c>
      <c r="BN46">
        <f>$BN$8</f>
        <v>55</v>
      </c>
    </row>
    <row r="47" spans="1:66" ht="12.75" customHeight="1" x14ac:dyDescent="0.25">
      <c r="A47" s="18" t="s">
        <v>20</v>
      </c>
      <c r="B47" s="64">
        <f t="shared" si="33"/>
        <v>256.4063690157264</v>
      </c>
      <c r="C47" s="64">
        <f t="shared" si="33"/>
        <v>0</v>
      </c>
      <c r="D47" s="64">
        <f t="shared" si="33"/>
        <v>0</v>
      </c>
      <c r="E47" s="54">
        <f>SUM(B47:D47)</f>
        <v>256.4063690157264</v>
      </c>
      <c r="F47" s="36"/>
      <c r="G47" s="51">
        <f t="shared" si="34"/>
        <v>196.51396351874183</v>
      </c>
      <c r="H47" s="51">
        <f t="shared" si="34"/>
        <v>0</v>
      </c>
      <c r="I47" s="51">
        <f t="shared" si="34"/>
        <v>0</v>
      </c>
      <c r="J47" s="51">
        <f>SUM(G47:I47)</f>
        <v>196.51396351874183</v>
      </c>
      <c r="K47" s="19"/>
      <c r="L47" s="22">
        <f t="shared" si="35"/>
        <v>0.76641607723359195</v>
      </c>
      <c r="M47" s="22" t="str">
        <f t="shared" si="35"/>
        <v>--</v>
      </c>
      <c r="N47" s="22" t="str">
        <f t="shared" si="35"/>
        <v>--</v>
      </c>
      <c r="O47" s="23">
        <f t="shared" si="35"/>
        <v>0.76641607723359195</v>
      </c>
      <c r="S47" s="18" t="s">
        <v>20</v>
      </c>
      <c r="T47" s="65">
        <v>126.95796616074554</v>
      </c>
      <c r="U47" s="65">
        <v>0</v>
      </c>
      <c r="V47" s="65">
        <v>0</v>
      </c>
      <c r="W47" s="54">
        <f>SUM(T47:V47)</f>
        <v>126.95796616074554</v>
      </c>
      <c r="X47" s="36"/>
      <c r="Y47" s="51">
        <v>97.302626398473706</v>
      </c>
      <c r="Z47" s="51">
        <v>0</v>
      </c>
      <c r="AA47" s="51">
        <v>0</v>
      </c>
      <c r="AB47" s="51">
        <f>SUM(Y47:AA47)</f>
        <v>97.302626398473706</v>
      </c>
      <c r="AC47" s="19"/>
      <c r="AD47" s="22">
        <f t="shared" si="36"/>
        <v>0.76641607723359195</v>
      </c>
      <c r="AE47" s="22" t="str">
        <f t="shared" si="36"/>
        <v>--</v>
      </c>
      <c r="AF47" s="22" t="str">
        <f t="shared" si="36"/>
        <v>--</v>
      </c>
      <c r="AG47" s="23">
        <f t="shared" si="36"/>
        <v>0.76641607723359195</v>
      </c>
      <c r="AI47">
        <v>120</v>
      </c>
      <c r="AM47">
        <f>$AM$8</f>
        <v>8</v>
      </c>
      <c r="AN47">
        <f>$AN$8</f>
        <v>30</v>
      </c>
      <c r="AO47">
        <f>$AO$8</f>
        <v>52</v>
      </c>
      <c r="AR47" s="18" t="s">
        <v>20</v>
      </c>
      <c r="AS47" s="65">
        <v>129.44840285498086</v>
      </c>
      <c r="AT47" s="65">
        <v>0</v>
      </c>
      <c r="AU47" s="65">
        <v>0</v>
      </c>
      <c r="AV47" s="54">
        <f>SUM(AS47:AU47)</f>
        <v>129.44840285498086</v>
      </c>
      <c r="AW47" s="36"/>
      <c r="AX47" s="51">
        <v>99.211337120268126</v>
      </c>
      <c r="AY47" s="51">
        <v>0</v>
      </c>
      <c r="AZ47" s="51">
        <v>0</v>
      </c>
      <c r="BA47" s="51">
        <f>SUM(AX47:AZ47)</f>
        <v>99.211337120268126</v>
      </c>
      <c r="BB47" s="19"/>
      <c r="BC47" s="22">
        <f t="shared" si="37"/>
        <v>0.76641607723359195</v>
      </c>
      <c r="BD47" s="22" t="str">
        <f t="shared" si="37"/>
        <v>--</v>
      </c>
      <c r="BE47" s="22" t="str">
        <f t="shared" si="37"/>
        <v>--</v>
      </c>
      <c r="BF47" s="23">
        <f t="shared" si="37"/>
        <v>0.76641607723359195</v>
      </c>
      <c r="BH47">
        <v>120</v>
      </c>
      <c r="BL47">
        <f>$BL$8</f>
        <v>11</v>
      </c>
      <c r="BM47">
        <f>$BM$8</f>
        <v>33</v>
      </c>
      <c r="BN47">
        <f>$BN$8</f>
        <v>55</v>
      </c>
    </row>
    <row r="48" spans="1:66" ht="12.75" customHeight="1" x14ac:dyDescent="0.25">
      <c r="A48" s="18" t="s">
        <v>31</v>
      </c>
      <c r="B48" s="65">
        <f>SUM(B46:B47)</f>
        <v>4952.6187246511436</v>
      </c>
      <c r="C48" s="65">
        <f>SUM(C46:C47)</f>
        <v>0</v>
      </c>
      <c r="D48" s="65">
        <f>SUM(D46:D47)</f>
        <v>0</v>
      </c>
      <c r="E48" s="65">
        <f>SUM(E46:E47)</f>
        <v>4952.6187246511436</v>
      </c>
      <c r="F48" s="36"/>
      <c r="G48" s="51">
        <f>SUM(G46:G47)</f>
        <v>516.87537307728019</v>
      </c>
      <c r="H48" s="51">
        <f>SUM(H46:H47)</f>
        <v>0</v>
      </c>
      <c r="I48" s="51">
        <f>SUM(I46:I47)</f>
        <v>0</v>
      </c>
      <c r="J48" s="51">
        <f>SUM(J46:J47)</f>
        <v>516.87537307728019</v>
      </c>
      <c r="K48" s="19"/>
      <c r="L48" s="22">
        <f t="shared" si="35"/>
        <v>0.10436405502095021</v>
      </c>
      <c r="M48" s="22" t="str">
        <f t="shared" si="35"/>
        <v>--</v>
      </c>
      <c r="N48" s="22" t="str">
        <f t="shared" si="35"/>
        <v>--</v>
      </c>
      <c r="O48" s="23">
        <f t="shared" si="35"/>
        <v>0.10436405502095021</v>
      </c>
      <c r="S48" s="18" t="s">
        <v>31</v>
      </c>
      <c r="T48" s="65">
        <f>SUM(T46:T47)</f>
        <v>2877.741443916309</v>
      </c>
      <c r="U48" s="65">
        <f>SUM(U46:U47)</f>
        <v>0</v>
      </c>
      <c r="V48" s="65">
        <f>SUM(V46:V47)</f>
        <v>0</v>
      </c>
      <c r="W48" s="65">
        <f>SUM(W46:W47)</f>
        <v>2877.741443916309</v>
      </c>
      <c r="X48" s="36"/>
      <c r="Y48" s="51">
        <f>SUM(Y46:Y47)</f>
        <v>284.95275922660778</v>
      </c>
      <c r="Z48" s="51">
        <f>SUM(Z46:Z47)</f>
        <v>0</v>
      </c>
      <c r="AA48" s="51">
        <f>SUM(AA46:AA47)</f>
        <v>0</v>
      </c>
      <c r="AB48" s="51">
        <f>SUM(AB46:AB47)</f>
        <v>284.95275922660778</v>
      </c>
      <c r="AC48" s="19"/>
      <c r="AD48" s="22">
        <f t="shared" si="36"/>
        <v>9.9019583510190717E-2</v>
      </c>
      <c r="AE48" s="22" t="str">
        <f t="shared" si="36"/>
        <v>--</v>
      </c>
      <c r="AF48" s="22" t="str">
        <f t="shared" si="36"/>
        <v>--</v>
      </c>
      <c r="AG48" s="23">
        <f t="shared" si="36"/>
        <v>9.9019583510190717E-2</v>
      </c>
      <c r="AR48" s="18" t="s">
        <v>31</v>
      </c>
      <c r="AS48" s="65">
        <f>SUM(AS46:AS47)</f>
        <v>2074.8772807348341</v>
      </c>
      <c r="AT48" s="65">
        <f>SUM(AT46:AT47)</f>
        <v>0</v>
      </c>
      <c r="AU48" s="65">
        <f>SUM(AU46:AU47)</f>
        <v>0</v>
      </c>
      <c r="AV48" s="65">
        <f>SUM(AV46:AV47)</f>
        <v>2074.8772807348341</v>
      </c>
      <c r="AW48" s="36"/>
      <c r="AX48" s="51">
        <f>SUM(AX46:AX47)</f>
        <v>231.92261385067238</v>
      </c>
      <c r="AY48" s="51">
        <f>SUM(AY46:AY47)</f>
        <v>0</v>
      </c>
      <c r="AZ48" s="51">
        <f>SUM(AZ46:AZ47)</f>
        <v>0</v>
      </c>
      <c r="BA48" s="51">
        <f>SUM(BA46:BA47)</f>
        <v>231.92261385067238</v>
      </c>
      <c r="BB48" s="19"/>
      <c r="BC48" s="22">
        <f t="shared" si="37"/>
        <v>0.11177654505356344</v>
      </c>
      <c r="BD48" s="22" t="str">
        <f t="shared" si="37"/>
        <v>--</v>
      </c>
      <c r="BE48" s="22" t="str">
        <f t="shared" si="37"/>
        <v>--</v>
      </c>
      <c r="BF48" s="23">
        <f t="shared" si="37"/>
        <v>0.11177654505356344</v>
      </c>
    </row>
    <row r="49" spans="1:66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  <c r="S49" s="78" t="s">
        <v>32</v>
      </c>
      <c r="T49" s="65"/>
      <c r="U49" s="65"/>
      <c r="V49" s="65"/>
      <c r="W49" s="66"/>
      <c r="X49" s="36"/>
      <c r="Y49" s="51"/>
      <c r="Z49" s="51"/>
      <c r="AA49" s="51"/>
      <c r="AB49" s="51"/>
      <c r="AC49" s="19"/>
      <c r="AD49" s="19"/>
      <c r="AE49" s="36"/>
      <c r="AG49" s="17"/>
      <c r="AR49" s="78" t="s">
        <v>32</v>
      </c>
      <c r="AS49" s="65"/>
      <c r="AT49" s="65"/>
      <c r="AU49" s="65"/>
      <c r="AV49" s="66"/>
      <c r="AW49" s="36"/>
      <c r="AX49" s="51"/>
      <c r="AY49" s="51"/>
      <c r="AZ49" s="51"/>
      <c r="BA49" s="51"/>
      <c r="BB49" s="19"/>
      <c r="BC49" s="19"/>
      <c r="BD49" s="36"/>
      <c r="BF49" s="17"/>
    </row>
    <row r="50" spans="1:66" ht="12.75" customHeight="1" x14ac:dyDescent="0.25">
      <c r="A50" s="18" t="s">
        <v>19</v>
      </c>
      <c r="B50" s="64">
        <f t="shared" ref="B50:D51" si="38">SUM(T50,AS50)</f>
        <v>0</v>
      </c>
      <c r="C50" s="64">
        <f t="shared" si="38"/>
        <v>118.29354383373715</v>
      </c>
      <c r="D50" s="64">
        <f t="shared" si="38"/>
        <v>0</v>
      </c>
      <c r="E50" s="20">
        <f>SUM(B50:D50)</f>
        <v>118.29354383373715</v>
      </c>
      <c r="F50" s="36"/>
      <c r="G50" s="51">
        <f t="shared" ref="G50:I51" si="39">SUM(Y50,AX50)</f>
        <v>0</v>
      </c>
      <c r="H50" s="51">
        <f t="shared" si="39"/>
        <v>68.237594341819815</v>
      </c>
      <c r="I50" s="51">
        <f t="shared" si="39"/>
        <v>0</v>
      </c>
      <c r="J50" s="51">
        <f>SUM(G50:I50)</f>
        <v>68.237594341819815</v>
      </c>
      <c r="K50" s="19"/>
      <c r="L50" s="22" t="str">
        <f t="shared" ref="L50:O53" si="40">IF(B50&lt;&gt;0,G50/B50,"--")</f>
        <v>--</v>
      </c>
      <c r="M50" s="22">
        <f t="shared" si="40"/>
        <v>0.57684969213305914</v>
      </c>
      <c r="N50" s="22" t="str">
        <f t="shared" si="40"/>
        <v>--</v>
      </c>
      <c r="O50" s="23">
        <f t="shared" si="40"/>
        <v>0.57684969213305914</v>
      </c>
      <c r="S50" s="18" t="s">
        <v>19</v>
      </c>
      <c r="T50" s="64">
        <v>0</v>
      </c>
      <c r="U50" s="64">
        <v>0.52919717170634217</v>
      </c>
      <c r="V50" s="64">
        <v>0</v>
      </c>
      <c r="W50" s="20">
        <f>SUM(T50:V50)</f>
        <v>0.52919717170634217</v>
      </c>
      <c r="X50" s="36"/>
      <c r="Y50" s="51">
        <v>0</v>
      </c>
      <c r="Z50" s="51">
        <v>0.30526722557648917</v>
      </c>
      <c r="AA50" s="51">
        <v>0</v>
      </c>
      <c r="AB50" s="51">
        <f>SUM(Y50:AA50)</f>
        <v>0.30526722557648917</v>
      </c>
      <c r="AC50" s="19"/>
      <c r="AD50" s="22" t="str">
        <f t="shared" ref="AD50:AG53" si="41">IF(T50&lt;&gt;0,Y50/T50,"--")</f>
        <v>--</v>
      </c>
      <c r="AE50" s="22">
        <f t="shared" si="41"/>
        <v>0.57684969213305926</v>
      </c>
      <c r="AF50" s="22" t="str">
        <f t="shared" si="41"/>
        <v>--</v>
      </c>
      <c r="AG50" s="23">
        <f t="shared" si="41"/>
        <v>0.57684969213305926</v>
      </c>
      <c r="AI50">
        <v>95</v>
      </c>
      <c r="AM50">
        <f>$AM$8</f>
        <v>8</v>
      </c>
      <c r="AN50">
        <f>$AN$8</f>
        <v>30</v>
      </c>
      <c r="AO50">
        <f>$AO$8</f>
        <v>52</v>
      </c>
      <c r="AR50" s="18" t="s">
        <v>19</v>
      </c>
      <c r="AS50" s="64">
        <v>0</v>
      </c>
      <c r="AT50" s="64">
        <v>117.7643466620308</v>
      </c>
      <c r="AU50" s="64">
        <v>0</v>
      </c>
      <c r="AV50" s="20">
        <f>SUM(AS50:AU50)</f>
        <v>117.7643466620308</v>
      </c>
      <c r="AW50" s="36"/>
      <c r="AX50" s="51">
        <v>0</v>
      </c>
      <c r="AY50" s="51">
        <v>67.932327116243329</v>
      </c>
      <c r="AZ50" s="51">
        <v>0</v>
      </c>
      <c r="BA50" s="51">
        <f>SUM(AX50:AZ50)</f>
        <v>67.932327116243329</v>
      </c>
      <c r="BB50" s="19"/>
      <c r="BC50" s="22" t="str">
        <f t="shared" ref="BC50:BF53" si="42">IF(AS50&lt;&gt;0,AX50/AS50,"--")</f>
        <v>--</v>
      </c>
      <c r="BD50" s="22">
        <f t="shared" si="42"/>
        <v>0.57684969213305926</v>
      </c>
      <c r="BE50" s="22" t="str">
        <f t="shared" si="42"/>
        <v>--</v>
      </c>
      <c r="BF50" s="23">
        <f t="shared" si="42"/>
        <v>0.57684969213305926</v>
      </c>
      <c r="BH50">
        <v>95</v>
      </c>
      <c r="BL50">
        <f>$BL$8</f>
        <v>11</v>
      </c>
      <c r="BM50">
        <f>$BM$8</f>
        <v>33</v>
      </c>
      <c r="BN50">
        <f>$BN$8</f>
        <v>55</v>
      </c>
    </row>
    <row r="51" spans="1:66" x14ac:dyDescent="0.25">
      <c r="A51" s="18" t="s">
        <v>20</v>
      </c>
      <c r="B51" s="64">
        <f t="shared" si="38"/>
        <v>0</v>
      </c>
      <c r="C51" s="64">
        <f t="shared" si="38"/>
        <v>697.73698199486307</v>
      </c>
      <c r="D51" s="64">
        <f t="shared" si="38"/>
        <v>0</v>
      </c>
      <c r="E51" s="20">
        <f>SUM(B51:D51)</f>
        <v>697.73698199486307</v>
      </c>
      <c r="F51" s="36"/>
      <c r="G51" s="51">
        <f t="shared" si="39"/>
        <v>0</v>
      </c>
      <c r="H51" s="51">
        <f t="shared" si="39"/>
        <v>1224.2558124054667</v>
      </c>
      <c r="I51" s="51">
        <f t="shared" si="39"/>
        <v>0</v>
      </c>
      <c r="J51" s="51">
        <f>SUM(G51:I51)</f>
        <v>1224.2558124054667</v>
      </c>
      <c r="K51" s="19"/>
      <c r="L51" s="22" t="str">
        <f t="shared" si="40"/>
        <v>--</v>
      </c>
      <c r="M51" s="22">
        <f t="shared" si="40"/>
        <v>1.754609321273557</v>
      </c>
      <c r="N51" s="22" t="str">
        <f t="shared" si="40"/>
        <v>--</v>
      </c>
      <c r="O51" s="23">
        <f t="shared" si="40"/>
        <v>1.754609321273557</v>
      </c>
      <c r="S51" s="18" t="s">
        <v>20</v>
      </c>
      <c r="T51" s="64">
        <v>0</v>
      </c>
      <c r="U51" s="64">
        <v>6.1143253296654647</v>
      </c>
      <c r="V51" s="64">
        <v>0</v>
      </c>
      <c r="W51" s="20">
        <f>SUM(T51:V51)</f>
        <v>6.1143253296654647</v>
      </c>
      <c r="X51" s="36"/>
      <c r="Y51" s="51">
        <v>0</v>
      </c>
      <c r="Z51" s="51">
        <v>10.728252216730041</v>
      </c>
      <c r="AA51" s="51">
        <v>0</v>
      </c>
      <c r="AB51" s="51">
        <f>SUM(Y51:AA51)</f>
        <v>10.728252216730041</v>
      </c>
      <c r="AC51" s="19"/>
      <c r="AD51" s="22" t="str">
        <f t="shared" si="41"/>
        <v>--</v>
      </c>
      <c r="AE51" s="22">
        <f t="shared" si="41"/>
        <v>1.7546093212735574</v>
      </c>
      <c r="AF51" s="22" t="str">
        <f t="shared" si="41"/>
        <v>--</v>
      </c>
      <c r="AG51" s="23">
        <f t="shared" si="41"/>
        <v>1.7546093212735574</v>
      </c>
      <c r="AI51">
        <v>97</v>
      </c>
      <c r="AM51">
        <f>$AM$8</f>
        <v>8</v>
      </c>
      <c r="AN51">
        <f>$AN$8</f>
        <v>30</v>
      </c>
      <c r="AO51">
        <f>$AO$8</f>
        <v>52</v>
      </c>
      <c r="AR51" s="18" t="s">
        <v>20</v>
      </c>
      <c r="AS51" s="64">
        <v>0</v>
      </c>
      <c r="AT51" s="64">
        <v>691.62265666519761</v>
      </c>
      <c r="AU51" s="64">
        <v>0</v>
      </c>
      <c r="AV51" s="20">
        <f>SUM(AS51:AU51)</f>
        <v>691.62265666519761</v>
      </c>
      <c r="AW51" s="36"/>
      <c r="AX51" s="51">
        <v>0</v>
      </c>
      <c r="AY51" s="51">
        <v>1213.5275601887367</v>
      </c>
      <c r="AZ51" s="51">
        <v>0</v>
      </c>
      <c r="BA51" s="51">
        <f>SUM(AX51:AZ51)</f>
        <v>1213.5275601887367</v>
      </c>
      <c r="BB51" s="19"/>
      <c r="BC51" s="22" t="str">
        <f t="shared" si="42"/>
        <v>--</v>
      </c>
      <c r="BD51" s="22">
        <f t="shared" si="42"/>
        <v>1.754609321273557</v>
      </c>
      <c r="BE51" s="22" t="str">
        <f t="shared" si="42"/>
        <v>--</v>
      </c>
      <c r="BF51" s="23">
        <f t="shared" si="42"/>
        <v>1.754609321273557</v>
      </c>
      <c r="BH51">
        <v>97</v>
      </c>
      <c r="BL51">
        <f>$BL$8</f>
        <v>11</v>
      </c>
      <c r="BM51">
        <f>$BM$8</f>
        <v>33</v>
      </c>
      <c r="BN51">
        <f>$BN$8</f>
        <v>55</v>
      </c>
    </row>
    <row r="52" spans="1:66" x14ac:dyDescent="0.25">
      <c r="A52" s="79" t="s">
        <v>33</v>
      </c>
      <c r="B52" s="103">
        <f>SUM(B50:B51)</f>
        <v>0</v>
      </c>
      <c r="C52" s="103">
        <f>SUM(C50:C51)</f>
        <v>816.03052582860028</v>
      </c>
      <c r="D52" s="103">
        <f>SUM(D50:D51)</f>
        <v>0</v>
      </c>
      <c r="E52" s="103">
        <f>SUM(E50:E51)</f>
        <v>816.03052582860028</v>
      </c>
      <c r="F52" s="102"/>
      <c r="G52" s="69">
        <f>SUM(G50:G51)</f>
        <v>0</v>
      </c>
      <c r="H52" s="69">
        <f>SUM(H50:H51)</f>
        <v>1292.4934067472866</v>
      </c>
      <c r="I52" s="69">
        <f>SUM(I50:I51)</f>
        <v>0</v>
      </c>
      <c r="J52" s="69">
        <f>SUM(J50:J51)</f>
        <v>1292.4934067472866</v>
      </c>
      <c r="K52" s="28"/>
      <c r="L52" s="31" t="str">
        <f t="shared" si="40"/>
        <v>--</v>
      </c>
      <c r="M52" s="31">
        <f t="shared" si="40"/>
        <v>1.5838787469805546</v>
      </c>
      <c r="N52" s="31" t="str">
        <f t="shared" si="40"/>
        <v>--</v>
      </c>
      <c r="O52" s="32">
        <f t="shared" si="40"/>
        <v>1.5838787469805546</v>
      </c>
      <c r="S52" s="79" t="s">
        <v>33</v>
      </c>
      <c r="T52" s="103">
        <f>SUM(T50:T51)</f>
        <v>0</v>
      </c>
      <c r="U52" s="103">
        <f>SUM(U50:U51)</f>
        <v>6.6435225013718071</v>
      </c>
      <c r="V52" s="103">
        <f>SUM(V50:V51)</f>
        <v>0</v>
      </c>
      <c r="W52" s="103">
        <f>SUM(W50:W51)</f>
        <v>6.6435225013718071</v>
      </c>
      <c r="X52" s="102"/>
      <c r="Y52" s="69">
        <f>SUM(Y50:Y51)</f>
        <v>0</v>
      </c>
      <c r="Z52" s="69">
        <f>SUM(Z50:Z51)</f>
        <v>11.033519442306531</v>
      </c>
      <c r="AA52" s="69">
        <f>SUM(AA50:AA51)</f>
        <v>0</v>
      </c>
      <c r="AB52" s="69">
        <f>SUM(AB50:AB51)</f>
        <v>11.033519442306531</v>
      </c>
      <c r="AC52" s="28"/>
      <c r="AD52" s="31" t="str">
        <f t="shared" si="41"/>
        <v>--</v>
      </c>
      <c r="AE52" s="31">
        <f t="shared" si="41"/>
        <v>1.6607935684763984</v>
      </c>
      <c r="AF52" s="31" t="str">
        <f t="shared" si="41"/>
        <v>--</v>
      </c>
      <c r="AG52" s="32">
        <f t="shared" si="41"/>
        <v>1.6607935684763984</v>
      </c>
      <c r="AR52" s="79" t="s">
        <v>33</v>
      </c>
      <c r="AS52" s="103">
        <f>SUM(AS50:AS51)</f>
        <v>0</v>
      </c>
      <c r="AT52" s="103">
        <f>SUM(AT50:AT51)</f>
        <v>809.3870033272284</v>
      </c>
      <c r="AU52" s="103">
        <f>SUM(AU50:AU51)</f>
        <v>0</v>
      </c>
      <c r="AV52" s="103">
        <f>SUM(AV50:AV51)</f>
        <v>809.3870033272284</v>
      </c>
      <c r="AW52" s="102"/>
      <c r="AX52" s="69">
        <f>SUM(AX50:AX51)</f>
        <v>0</v>
      </c>
      <c r="AY52" s="69">
        <f>SUM(AY50:AY51)</f>
        <v>1281.4598873049802</v>
      </c>
      <c r="AZ52" s="69">
        <f>SUM(AZ50:AZ51)</f>
        <v>0</v>
      </c>
      <c r="BA52" s="69">
        <f>SUM(BA50:BA51)</f>
        <v>1281.4598873049802</v>
      </c>
      <c r="BB52" s="28"/>
      <c r="BC52" s="31" t="str">
        <f t="shared" si="42"/>
        <v>--</v>
      </c>
      <c r="BD52" s="31">
        <f t="shared" si="42"/>
        <v>1.5832474230956939</v>
      </c>
      <c r="BE52" s="31" t="str">
        <f t="shared" si="42"/>
        <v>--</v>
      </c>
      <c r="BF52" s="32">
        <f t="shared" si="42"/>
        <v>1.5832474230956939</v>
      </c>
    </row>
    <row r="53" spans="1:66" ht="13.5" thickBot="1" x14ac:dyDescent="0.35">
      <c r="A53" s="33" t="s">
        <v>17</v>
      </c>
      <c r="B53" s="82">
        <f>SUM(B48,B52)</f>
        <v>4952.6187246511436</v>
      </c>
      <c r="C53" s="82">
        <f>SUM(C48,C52)</f>
        <v>816.03052582860028</v>
      </c>
      <c r="D53" s="82">
        <f>SUM(D48,D52)</f>
        <v>0</v>
      </c>
      <c r="E53" s="82">
        <f>SUM(E48,E52)</f>
        <v>5768.6492504797443</v>
      </c>
      <c r="F53" s="38"/>
      <c r="G53" s="81">
        <f>SUM(G48,G52)</f>
        <v>516.87537307728019</v>
      </c>
      <c r="H53" s="81">
        <f>SUM(H48,H52)</f>
        <v>1292.4934067472866</v>
      </c>
      <c r="I53" s="81">
        <f>SUM(I48,I52)</f>
        <v>0</v>
      </c>
      <c r="J53" s="81">
        <f>SUM(J48,J52)</f>
        <v>1809.3687798245669</v>
      </c>
      <c r="K53" s="37"/>
      <c r="L53" s="40">
        <f t="shared" si="40"/>
        <v>0.10436405502095021</v>
      </c>
      <c r="M53" s="40">
        <f t="shared" si="40"/>
        <v>1.5838787469805546</v>
      </c>
      <c r="N53" s="40" t="str">
        <f t="shared" si="40"/>
        <v>--</v>
      </c>
      <c r="O53" s="41">
        <f t="shared" si="40"/>
        <v>0.31365553724281164</v>
      </c>
      <c r="S53" s="33" t="s">
        <v>17</v>
      </c>
      <c r="T53" s="82">
        <f>SUM(T48,T52)</f>
        <v>2877.741443916309</v>
      </c>
      <c r="U53" s="82">
        <f>SUM(U48,U52)</f>
        <v>6.6435225013718071</v>
      </c>
      <c r="V53" s="82">
        <f>SUM(V48,V52)</f>
        <v>0</v>
      </c>
      <c r="W53" s="82">
        <f>SUM(W48,W52)</f>
        <v>2884.384966417681</v>
      </c>
      <c r="X53" s="38"/>
      <c r="Y53" s="81">
        <f>SUM(Y48,Y52)</f>
        <v>284.95275922660778</v>
      </c>
      <c r="Z53" s="81">
        <f>SUM(Z48,Z52)</f>
        <v>11.033519442306531</v>
      </c>
      <c r="AA53" s="81">
        <f>SUM(AA48,AA52)</f>
        <v>0</v>
      </c>
      <c r="AB53" s="81">
        <f>SUM(AB48,AB52)</f>
        <v>295.98627866891434</v>
      </c>
      <c r="AC53" s="37"/>
      <c r="AD53" s="40">
        <f t="shared" si="41"/>
        <v>9.9019583510190717E-2</v>
      </c>
      <c r="AE53" s="40">
        <f t="shared" si="41"/>
        <v>1.6607935684763984</v>
      </c>
      <c r="AF53" s="40" t="str">
        <f t="shared" si="41"/>
        <v>--</v>
      </c>
      <c r="AG53" s="41">
        <f t="shared" si="41"/>
        <v>0.10261677345951513</v>
      </c>
      <c r="AR53" s="33" t="s">
        <v>17</v>
      </c>
      <c r="AS53" s="82">
        <f>SUM(AS48,AS52)</f>
        <v>2074.8772807348341</v>
      </c>
      <c r="AT53" s="82">
        <f>SUM(AT48,AT52)</f>
        <v>809.3870033272284</v>
      </c>
      <c r="AU53" s="82">
        <f>SUM(AU48,AU52)</f>
        <v>0</v>
      </c>
      <c r="AV53" s="82">
        <f>SUM(AV48,AV52)</f>
        <v>2884.2642840620624</v>
      </c>
      <c r="AW53" s="38"/>
      <c r="AX53" s="81">
        <f>SUM(AX48,AX52)</f>
        <v>231.92261385067238</v>
      </c>
      <c r="AY53" s="81">
        <f>SUM(AY48,AY52)</f>
        <v>1281.4598873049802</v>
      </c>
      <c r="AZ53" s="81">
        <f>SUM(AZ48,AZ52)</f>
        <v>0</v>
      </c>
      <c r="BA53" s="81">
        <f>SUM(BA48,BA52)</f>
        <v>1513.3825011556526</v>
      </c>
      <c r="BB53" s="37"/>
      <c r="BC53" s="40">
        <f t="shared" si="42"/>
        <v>0.11177654505356344</v>
      </c>
      <c r="BD53" s="40">
        <f t="shared" si="42"/>
        <v>1.5832474230956939</v>
      </c>
      <c r="BE53" s="40" t="str">
        <f t="shared" si="42"/>
        <v>--</v>
      </c>
      <c r="BF53" s="41">
        <f t="shared" si="42"/>
        <v>0.52470313123465773</v>
      </c>
    </row>
    <row r="54" spans="1:66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  <c r="S54" s="42"/>
      <c r="T54" s="65"/>
      <c r="U54" s="65"/>
      <c r="V54" s="65"/>
      <c r="W54" s="67"/>
      <c r="X54" s="36"/>
      <c r="Y54" s="51"/>
      <c r="Z54" s="51"/>
      <c r="AA54" s="51"/>
      <c r="AB54" s="51"/>
      <c r="AC54" s="19"/>
      <c r="AD54" s="19"/>
      <c r="AE54" s="36"/>
      <c r="AR54" s="42"/>
      <c r="AS54" s="65"/>
      <c r="AT54" s="65"/>
      <c r="AU54" s="65"/>
      <c r="AV54" s="67"/>
      <c r="AW54" s="36"/>
      <c r="AX54" s="51"/>
      <c r="AY54" s="51"/>
      <c r="AZ54" s="51"/>
      <c r="BA54" s="51"/>
      <c r="BB54" s="19"/>
      <c r="BC54" s="19"/>
      <c r="BD54" s="36"/>
    </row>
    <row r="55" spans="1:66" ht="13" x14ac:dyDescent="0.3">
      <c r="A55" s="42" t="s">
        <v>21</v>
      </c>
      <c r="B55" s="65">
        <f>B42</f>
        <v>7709.6305155726232</v>
      </c>
      <c r="C55" s="65">
        <f>C42</f>
        <v>885.41161456141822</v>
      </c>
      <c r="D55" s="65">
        <f>D42</f>
        <v>1.6264924005448831</v>
      </c>
      <c r="E55" s="65">
        <f>E42</f>
        <v>8596.6686225345857</v>
      </c>
      <c r="F55" s="42"/>
      <c r="G55" s="51">
        <f>G42+G53</f>
        <v>2756.9787592498228</v>
      </c>
      <c r="H55" s="51">
        <f>H42+H53</f>
        <v>2009.6925512922471</v>
      </c>
      <c r="I55" s="51">
        <f>I42+I53</f>
        <v>6.1791112188032464</v>
      </c>
      <c r="J55" s="51">
        <f>J42+J53</f>
        <v>4772.8504217608734</v>
      </c>
      <c r="K55" s="19"/>
      <c r="L55" s="22">
        <f>IF(B55&lt;&gt;0,G55/B55,"--")</f>
        <v>0.35760193094610987</v>
      </c>
      <c r="M55" s="22">
        <f>IF(C55&lt;&gt;0,H55/C55,"--")</f>
        <v>2.269783362044254</v>
      </c>
      <c r="N55" s="22">
        <f>IF(D55&lt;&gt;0,I55/D55,"--")</f>
        <v>3.7990409403285335</v>
      </c>
      <c r="O55" s="22">
        <f>IF(E55&lt;&gt;0,J55/E55,"--")</f>
        <v>0.55519767381165819</v>
      </c>
      <c r="S55" s="42" t="s">
        <v>21</v>
      </c>
      <c r="T55" s="65">
        <f>T42</f>
        <v>4974.1885535229339</v>
      </c>
      <c r="U55" s="65">
        <f>U42</f>
        <v>13.878971155266459</v>
      </c>
      <c r="V55" s="65">
        <f>V42</f>
        <v>1.6264924005448831</v>
      </c>
      <c r="W55" s="65">
        <f>W42</f>
        <v>4989.6940170787457</v>
      </c>
      <c r="X55" s="42"/>
      <c r="Y55" s="51">
        <f>Y42+Y53</f>
        <v>1775.9719475555626</v>
      </c>
      <c r="Z55" s="51">
        <f>Z42+Z53</f>
        <v>22.369163596910742</v>
      </c>
      <c r="AA55" s="51">
        <f>AA42+AA53</f>
        <v>6.1791112188032464</v>
      </c>
      <c r="AB55" s="51">
        <f>AB42+AB53</f>
        <v>1804.5202223712765</v>
      </c>
      <c r="AC55" s="19"/>
      <c r="AD55" s="22">
        <f>IF(T55&lt;&gt;0,Y55/T55,"--")</f>
        <v>0.35703752048115323</v>
      </c>
      <c r="AE55" s="22">
        <f>IF(U55&lt;&gt;0,Z55/U55,"--")</f>
        <v>1.611730678496484</v>
      </c>
      <c r="AF55" s="22">
        <f>IF(V55&lt;&gt;0,AA55/V55,"--")</f>
        <v>3.7990409403285335</v>
      </c>
      <c r="AG55" s="22">
        <f>IF(W55&lt;&gt;0,AB55/W55,"--")</f>
        <v>0.36164947513710405</v>
      </c>
      <c r="AR55" s="42" t="s">
        <v>21</v>
      </c>
      <c r="AS55" s="65">
        <f>AS42</f>
        <v>2735.4419620496892</v>
      </c>
      <c r="AT55" s="65">
        <f>AT42</f>
        <v>871.53264340615169</v>
      </c>
      <c r="AU55" s="65">
        <f>AU42</f>
        <v>0</v>
      </c>
      <c r="AV55" s="65">
        <f>AV42</f>
        <v>3606.9746054558409</v>
      </c>
      <c r="AW55" s="42"/>
      <c r="AX55" s="51">
        <f>AX42+AX53</f>
        <v>981.00681169426059</v>
      </c>
      <c r="AY55" s="51">
        <f>AY42+AY53</f>
        <v>1987.3233876953364</v>
      </c>
      <c r="AZ55" s="51">
        <f>AZ42+AZ53</f>
        <v>0</v>
      </c>
      <c r="BA55" s="51">
        <f>BA42+BA53</f>
        <v>2968.3301993895966</v>
      </c>
      <c r="BB55" s="19"/>
      <c r="BC55" s="22">
        <f>IF(AS55&lt;&gt;0,AX55/AS55,"--")</f>
        <v>0.35862826749911525</v>
      </c>
      <c r="BD55" s="22">
        <f>IF(AT55&lt;&gt;0,AY55/AT55,"--")</f>
        <v>2.2802627104458368</v>
      </c>
      <c r="BE55" s="22" t="str">
        <f>IF(AU55&lt;&gt;0,AZ55/AU55,"--")</f>
        <v>--</v>
      </c>
      <c r="BF55" s="22">
        <f>IF(AV55&lt;&gt;0,BA55/AV55,"--")</f>
        <v>0.82294180693697072</v>
      </c>
    </row>
    <row r="56" spans="1:66" hidden="1" x14ac:dyDescent="0.25"/>
    <row r="57" spans="1:66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f>G55-Y55-AX55</f>
        <v>0</v>
      </c>
      <c r="H57" s="61">
        <f>H55-Z55-AY55</f>
        <v>0</v>
      </c>
      <c r="I57" s="61">
        <f>I55-AA55-AZ55</f>
        <v>0</v>
      </c>
      <c r="J57" s="61">
        <f>J55-AB55-BA55</f>
        <v>0</v>
      </c>
      <c r="K57" s="45"/>
      <c r="L57" s="72"/>
      <c r="M57" s="72"/>
      <c r="N57" s="72"/>
      <c r="O57" s="72"/>
      <c r="S57" s="89" t="s">
        <v>115</v>
      </c>
      <c r="T57" s="61">
        <f>T10-SUM(T11:T13)</f>
        <v>0</v>
      </c>
      <c r="U57" s="61">
        <f>U10-SUM(U11:U13)</f>
        <v>0</v>
      </c>
      <c r="V57" s="61">
        <f>V10-SUM(V11:V13)</f>
        <v>0</v>
      </c>
      <c r="W57" s="72"/>
      <c r="Y57" s="61">
        <v>0</v>
      </c>
      <c r="Z57" s="61">
        <v>0</v>
      </c>
      <c r="AA57" s="61">
        <v>0</v>
      </c>
      <c r="AC57" s="45"/>
      <c r="AD57" s="61">
        <v>0</v>
      </c>
      <c r="AE57" s="61">
        <v>0</v>
      </c>
      <c r="AF57" s="61">
        <v>0</v>
      </c>
      <c r="AI57">
        <v>117</v>
      </c>
      <c r="AM57">
        <f>$AM$8</f>
        <v>8</v>
      </c>
      <c r="AN57">
        <f>$AN$8</f>
        <v>30</v>
      </c>
      <c r="AO57">
        <f>$AO$8</f>
        <v>52</v>
      </c>
      <c r="AR57" s="89" t="s">
        <v>115</v>
      </c>
      <c r="AS57" s="61">
        <f>AS10-SUM(AS11:AS13)</f>
        <v>0</v>
      </c>
      <c r="AT57" s="61">
        <f>AT10-SUM(AT11:AT13)</f>
        <v>0</v>
      </c>
      <c r="AU57" s="61">
        <f>AU10-SUM(AU11:AU13)</f>
        <v>0</v>
      </c>
      <c r="AV57" s="72"/>
      <c r="AX57" s="61">
        <v>0</v>
      </c>
      <c r="AY57" s="61">
        <v>0</v>
      </c>
      <c r="AZ57" s="61">
        <v>0</v>
      </c>
      <c r="BB57" s="45"/>
      <c r="BC57" s="61">
        <v>0</v>
      </c>
      <c r="BD57" s="61">
        <v>0</v>
      </c>
      <c r="BE57" s="61">
        <v>0</v>
      </c>
      <c r="BH57">
        <v>117</v>
      </c>
      <c r="BL57">
        <f>$BL$8</f>
        <v>11</v>
      </c>
      <c r="BM57">
        <f>$BM$8</f>
        <v>33</v>
      </c>
      <c r="BN57">
        <f>$BN$8</f>
        <v>55</v>
      </c>
    </row>
    <row r="58" spans="1:66" hidden="1" x14ac:dyDescent="0.25">
      <c r="G58" s="72"/>
      <c r="H58" s="72"/>
      <c r="I58" s="72"/>
      <c r="K58" s="45"/>
      <c r="L58" s="72"/>
      <c r="M58" s="72"/>
      <c r="N58" s="72"/>
      <c r="Y58" s="61">
        <v>0</v>
      </c>
      <c r="Z58" s="61">
        <v>0</v>
      </c>
      <c r="AA58" s="61">
        <v>0</v>
      </c>
      <c r="AC58" s="45"/>
      <c r="AD58" s="61">
        <v>0</v>
      </c>
      <c r="AE58" s="61">
        <v>0</v>
      </c>
      <c r="AF58" s="61">
        <v>0</v>
      </c>
      <c r="AI58">
        <v>94</v>
      </c>
      <c r="AM58">
        <f>$AM$8</f>
        <v>8</v>
      </c>
      <c r="AN58">
        <f>$AN$8</f>
        <v>30</v>
      </c>
      <c r="AO58">
        <f>$AO$8</f>
        <v>52</v>
      </c>
      <c r="AX58" s="61">
        <v>0</v>
      </c>
      <c r="AY58" s="61">
        <v>0</v>
      </c>
      <c r="AZ58" s="61">
        <v>0</v>
      </c>
      <c r="BB58" s="45"/>
      <c r="BC58" s="61">
        <v>0</v>
      </c>
      <c r="BD58" s="61">
        <v>0</v>
      </c>
      <c r="BE58" s="61">
        <v>0</v>
      </c>
      <c r="BH58">
        <v>94</v>
      </c>
      <c r="BL58">
        <f>$BL$8</f>
        <v>11</v>
      </c>
      <c r="BM58">
        <f>$BM$8</f>
        <v>33</v>
      </c>
      <c r="BN58">
        <f>$BN$8</f>
        <v>55</v>
      </c>
    </row>
    <row r="59" spans="1:66" hidden="1" x14ac:dyDescent="0.25">
      <c r="A59" s="45" t="s">
        <v>186</v>
      </c>
      <c r="B59" s="162">
        <f>SUM(B57:J57,T57:AF59,AS57:BE59)</f>
        <v>-5.5511151231257827E-17</v>
      </c>
      <c r="G59" s="72"/>
      <c r="H59" s="72"/>
      <c r="I59" s="72"/>
      <c r="L59" s="72"/>
      <c r="M59" s="72"/>
      <c r="N59" s="72"/>
      <c r="T59" s="19"/>
      <c r="Y59" s="61">
        <v>0</v>
      </c>
      <c r="Z59" s="61">
        <v>0</v>
      </c>
      <c r="AA59" s="61">
        <v>0</v>
      </c>
      <c r="AD59" s="61">
        <v>0</v>
      </c>
      <c r="AE59" s="61">
        <v>0</v>
      </c>
      <c r="AF59" s="61">
        <v>0</v>
      </c>
      <c r="AI59">
        <v>47</v>
      </c>
      <c r="AK59">
        <v>31</v>
      </c>
      <c r="AM59">
        <f>$AM$8</f>
        <v>8</v>
      </c>
      <c r="AN59">
        <f>$AN$8</f>
        <v>30</v>
      </c>
      <c r="AO59">
        <f>$AO$8</f>
        <v>52</v>
      </c>
      <c r="AS59" s="19"/>
      <c r="AX59" s="61">
        <v>0</v>
      </c>
      <c r="AY59" s="61">
        <v>0</v>
      </c>
      <c r="AZ59" s="61">
        <v>0</v>
      </c>
      <c r="BC59" s="61">
        <v>-5.5511151231257827E-17</v>
      </c>
      <c r="BD59" s="61">
        <v>0</v>
      </c>
      <c r="BE59" s="61">
        <v>0</v>
      </c>
      <c r="BH59">
        <v>47</v>
      </c>
      <c r="BJ59">
        <v>31</v>
      </c>
      <c r="BL59">
        <f>$BL$8</f>
        <v>11</v>
      </c>
      <c r="BM59">
        <f>$BM$8</f>
        <v>33</v>
      </c>
      <c r="BN59">
        <f>$BN$8</f>
        <v>55</v>
      </c>
    </row>
    <row r="60" spans="1:66" x14ac:dyDescent="0.25">
      <c r="A60" s="29"/>
      <c r="B60" s="29"/>
      <c r="C60" s="29"/>
      <c r="D60" s="29"/>
      <c r="E60" s="29"/>
      <c r="S60" s="29"/>
      <c r="T60" s="29"/>
      <c r="U60" s="29"/>
      <c r="V60" s="29"/>
      <c r="W60" s="29"/>
      <c r="AR60" s="29"/>
      <c r="AS60" s="29"/>
      <c r="AT60" s="29"/>
      <c r="AU60" s="29"/>
      <c r="AV60" s="29"/>
    </row>
    <row r="61" spans="1:66" x14ac:dyDescent="0.25">
      <c r="A61" s="3" t="s">
        <v>22</v>
      </c>
      <c r="K61" s="45"/>
      <c r="L61" s="44"/>
      <c r="M61" s="44"/>
      <c r="N61" s="44"/>
    </row>
    <row r="62" spans="1:66" x14ac:dyDescent="0.25">
      <c r="A62" s="46" t="s">
        <v>264</v>
      </c>
      <c r="K62" s="45"/>
      <c r="L62" s="44"/>
      <c r="M62" s="44"/>
      <c r="N62" s="44"/>
    </row>
    <row r="63" spans="1:66" x14ac:dyDescent="0.25">
      <c r="A63" s="46" t="s">
        <v>107</v>
      </c>
      <c r="K63" s="45"/>
      <c r="L63" s="44"/>
      <c r="M63" s="44"/>
      <c r="N63" s="44"/>
    </row>
    <row r="64" spans="1:66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3" min="18" max="32" man="1"/>
    <brk id="43" max="1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C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84" width="0" hidden="1" customWidth="1"/>
  </cols>
  <sheetData>
    <row r="1" spans="1:68" s="3" customFormat="1" ht="15.5" x14ac:dyDescent="0.35">
      <c r="A1" s="1" t="str">
        <f>VLOOKUP(BP6,TabName,5,FALSE)</f>
        <v>Table 4.29 - Cost of Returned-to-Sender UAA Mail -- Standard Mail, Automation (1), PARS Environment, FY 23</v>
      </c>
      <c r="S1" s="1" t="s">
        <v>181</v>
      </c>
      <c r="AR1" s="1" t="s">
        <v>182</v>
      </c>
    </row>
    <row r="2" spans="1:68" ht="8.15" customHeight="1" thickBot="1" x14ac:dyDescent="0.3"/>
    <row r="3" spans="1:68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  <c r="S3" s="4" t="s">
        <v>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5"/>
      <c r="AR3" s="4" t="s">
        <v>0</v>
      </c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35"/>
    </row>
    <row r="4" spans="1:68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s="13"/>
      <c r="T4" s="9" t="s">
        <v>1</v>
      </c>
      <c r="U4" s="10"/>
      <c r="V4" s="10"/>
      <c r="W4" s="10"/>
      <c r="X4" s="3"/>
      <c r="Y4" s="9" t="s">
        <v>2</v>
      </c>
      <c r="Z4" s="11"/>
      <c r="AA4" s="11"/>
      <c r="AB4" s="11"/>
      <c r="AC4" s="3"/>
      <c r="AD4" s="9" t="s">
        <v>3</v>
      </c>
      <c r="AE4" s="11"/>
      <c r="AF4" s="11"/>
      <c r="AG4" s="12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Q4" s="3"/>
      <c r="AR4" s="13"/>
      <c r="AS4" s="9" t="s">
        <v>1</v>
      </c>
      <c r="AT4" s="10"/>
      <c r="AU4" s="10"/>
      <c r="AV4" s="10"/>
      <c r="AW4" s="3"/>
      <c r="AX4" s="9" t="s">
        <v>2</v>
      </c>
      <c r="AY4" s="11"/>
      <c r="AZ4" s="11"/>
      <c r="BA4" s="11"/>
      <c r="BB4" s="3"/>
      <c r="BC4" s="9" t="s">
        <v>3</v>
      </c>
      <c r="BD4" s="11"/>
      <c r="BE4" s="11"/>
      <c r="BF4" s="12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2.75" customHeight="1" x14ac:dyDescent="0.3">
      <c r="A6" s="77" t="s">
        <v>23</v>
      </c>
      <c r="O6" s="17"/>
      <c r="S6" s="77" t="s">
        <v>23</v>
      </c>
      <c r="AG6" s="17"/>
      <c r="AR6" s="77" t="s">
        <v>23</v>
      </c>
      <c r="BF6" s="17"/>
      <c r="BP6">
        <v>29</v>
      </c>
    </row>
    <row r="7" spans="1:68" ht="12.75" customHeight="1" x14ac:dyDescent="0.3">
      <c r="A7" s="16" t="s">
        <v>103</v>
      </c>
      <c r="O7" s="17"/>
      <c r="S7" s="16" t="s">
        <v>103</v>
      </c>
      <c r="AG7" s="17"/>
      <c r="AR7" s="16" t="s">
        <v>103</v>
      </c>
      <c r="BF7" s="17"/>
    </row>
    <row r="8" spans="1:68" ht="12.75" customHeight="1" x14ac:dyDescent="0.25">
      <c r="A8" s="18" t="s">
        <v>13</v>
      </c>
      <c r="B8" s="64">
        <f t="shared" ref="B8:D13" si="0">SUM(T8,AS8)</f>
        <v>38.766601979452645</v>
      </c>
      <c r="C8" s="64">
        <f t="shared" si="0"/>
        <v>0</v>
      </c>
      <c r="D8" s="64">
        <f t="shared" si="0"/>
        <v>0</v>
      </c>
      <c r="E8" s="19">
        <f t="shared" ref="E8:E13" si="1">SUM(B8:D8)</f>
        <v>38.766601979452645</v>
      </c>
      <c r="G8" s="21">
        <f t="shared" ref="G8:I13" si="2">SUM(Y8,AX8)</f>
        <v>3.0286934270504107</v>
      </c>
      <c r="H8" s="21">
        <f t="shared" si="2"/>
        <v>0</v>
      </c>
      <c r="I8" s="21">
        <f t="shared" si="2"/>
        <v>0</v>
      </c>
      <c r="J8" s="21">
        <f t="shared" ref="J8:J13" si="3">SUM(G8:I8)</f>
        <v>3.0286934270504107</v>
      </c>
      <c r="L8" s="22">
        <f t="shared" ref="L8:O14" si="4">IF(B8&lt;&gt;0,G8/B8,"--")</f>
        <v>7.8126358060881904E-2</v>
      </c>
      <c r="M8" s="22" t="str">
        <f t="shared" si="4"/>
        <v>--</v>
      </c>
      <c r="N8" s="22" t="str">
        <f t="shared" si="4"/>
        <v>--</v>
      </c>
      <c r="O8" s="23">
        <f t="shared" si="4"/>
        <v>7.8126358060881904E-2</v>
      </c>
      <c r="S8" s="18" t="s">
        <v>13</v>
      </c>
      <c r="T8" s="19">
        <v>31.400146237002552</v>
      </c>
      <c r="U8" s="19">
        <v>0</v>
      </c>
      <c r="V8" s="19">
        <v>0</v>
      </c>
      <c r="W8" s="19">
        <f t="shared" ref="W8:W13" si="5">SUM(T8:V8)</f>
        <v>31.400146237002552</v>
      </c>
      <c r="Y8" s="51">
        <v>2.4510047403941986</v>
      </c>
      <c r="Z8" s="51">
        <v>0</v>
      </c>
      <c r="AA8" s="51">
        <v>0</v>
      </c>
      <c r="AB8" s="21">
        <f t="shared" ref="AB8:AB13" si="6">SUM(Y8:AA8)</f>
        <v>2.4510047403941986</v>
      </c>
      <c r="AD8" s="22">
        <f t="shared" ref="AD8:AG14" si="7">IF(T8&lt;&gt;0,Y8/T8,"--")</f>
        <v>7.805711227885577E-2</v>
      </c>
      <c r="AE8" s="22" t="str">
        <f t="shared" si="7"/>
        <v>--</v>
      </c>
      <c r="AF8" s="22" t="str">
        <f t="shared" si="7"/>
        <v>--</v>
      </c>
      <c r="AG8" s="23">
        <f t="shared" si="7"/>
        <v>7.805711227885577E-2</v>
      </c>
      <c r="AI8">
        <v>38</v>
      </c>
      <c r="AM8" s="24">
        <f>VLOOKUP($BP$6,RMap,4,FALSE)</f>
        <v>8</v>
      </c>
      <c r="AN8" s="25">
        <f>VLOOKUP($BP$6,RMap,5,FALSE)</f>
        <v>30</v>
      </c>
      <c r="AO8" s="26">
        <f>VLOOKUP($BP$6,RMap,6,FALSE)</f>
        <v>52</v>
      </c>
      <c r="AR8" s="18" t="s">
        <v>13</v>
      </c>
      <c r="AS8" s="19">
        <v>7.3664557424500909</v>
      </c>
      <c r="AT8" s="19">
        <v>0</v>
      </c>
      <c r="AU8" s="19">
        <v>0</v>
      </c>
      <c r="AV8" s="19">
        <f t="shared" ref="AV8:AV13" si="8">SUM(AS8:AU8)</f>
        <v>7.3664557424500909</v>
      </c>
      <c r="AX8" s="51">
        <v>0.57768868665621209</v>
      </c>
      <c r="AY8" s="51">
        <v>0</v>
      </c>
      <c r="AZ8" s="51">
        <v>0</v>
      </c>
      <c r="BA8" s="21">
        <f t="shared" ref="BA8:BA13" si="9">SUM(AX8:AZ8)</f>
        <v>0.57768868665621209</v>
      </c>
      <c r="BC8" s="22">
        <f t="shared" ref="BC8:BF14" si="10">IF(AS8&lt;&gt;0,AX8/AS8,"--")</f>
        <v>7.8421524116029262E-2</v>
      </c>
      <c r="BD8" s="22" t="str">
        <f t="shared" si="10"/>
        <v>--</v>
      </c>
      <c r="BE8" s="22" t="str">
        <f t="shared" si="10"/>
        <v>--</v>
      </c>
      <c r="BF8" s="23">
        <f t="shared" si="10"/>
        <v>7.8421524116029262E-2</v>
      </c>
      <c r="BH8">
        <v>38</v>
      </c>
      <c r="BL8" s="24">
        <f>VLOOKUP($BP$6,RMap,7,FALSE)</f>
        <v>11</v>
      </c>
      <c r="BM8" s="25">
        <f>VLOOKUP($BP$6,RMap,8,FALSE)</f>
        <v>33</v>
      </c>
      <c r="BN8" s="26">
        <f>VLOOKUP($BP$6,RMap,9,FALSE)</f>
        <v>55</v>
      </c>
    </row>
    <row r="9" spans="1:68" ht="12.75" customHeight="1" x14ac:dyDescent="0.25">
      <c r="A9" s="27" t="s">
        <v>24</v>
      </c>
      <c r="B9" s="64">
        <f t="shared" si="0"/>
        <v>38.766601979452645</v>
      </c>
      <c r="C9" s="64">
        <f t="shared" si="0"/>
        <v>0</v>
      </c>
      <c r="D9" s="64">
        <f t="shared" si="0"/>
        <v>0</v>
      </c>
      <c r="E9" s="19">
        <f t="shared" si="1"/>
        <v>38.766601979452645</v>
      </c>
      <c r="G9" s="21">
        <f t="shared" si="2"/>
        <v>0.29723997291798909</v>
      </c>
      <c r="H9" s="21">
        <f t="shared" si="2"/>
        <v>0</v>
      </c>
      <c r="I9" s="21">
        <f t="shared" si="2"/>
        <v>0</v>
      </c>
      <c r="J9" s="21">
        <f t="shared" si="3"/>
        <v>0.29723997291798909</v>
      </c>
      <c r="L9" s="22">
        <f t="shared" si="4"/>
        <v>7.667423961365878E-3</v>
      </c>
      <c r="M9" s="22" t="str">
        <f t="shared" si="4"/>
        <v>--</v>
      </c>
      <c r="N9" s="22" t="str">
        <f t="shared" si="4"/>
        <v>--</v>
      </c>
      <c r="O9" s="23">
        <f t="shared" si="4"/>
        <v>7.667423961365878E-3</v>
      </c>
      <c r="S9" s="27" t="s">
        <v>24</v>
      </c>
      <c r="T9" s="19">
        <v>31.400146237002552</v>
      </c>
      <c r="U9" s="19">
        <v>0</v>
      </c>
      <c r="V9" s="19">
        <v>0</v>
      </c>
      <c r="W9" s="19">
        <f t="shared" si="5"/>
        <v>31.400146237002552</v>
      </c>
      <c r="Y9" s="51">
        <v>0.24075823364798599</v>
      </c>
      <c r="Z9" s="51">
        <v>0</v>
      </c>
      <c r="AA9" s="51">
        <v>0</v>
      </c>
      <c r="AB9" s="21">
        <f t="shared" si="6"/>
        <v>0.24075823364798599</v>
      </c>
      <c r="AD9" s="22">
        <f t="shared" si="7"/>
        <v>7.667423961365878E-3</v>
      </c>
      <c r="AE9" s="22" t="str">
        <f t="shared" si="7"/>
        <v>--</v>
      </c>
      <c r="AF9" s="22" t="str">
        <f t="shared" si="7"/>
        <v>--</v>
      </c>
      <c r="AG9" s="23">
        <f t="shared" si="7"/>
        <v>7.667423961365878E-3</v>
      </c>
      <c r="AI9">
        <v>39</v>
      </c>
      <c r="AM9">
        <f>$AM$8</f>
        <v>8</v>
      </c>
      <c r="AN9">
        <f>$AN$8</f>
        <v>30</v>
      </c>
      <c r="AO9">
        <f>$AO$8</f>
        <v>52</v>
      </c>
      <c r="AR9" s="27" t="s">
        <v>24</v>
      </c>
      <c r="AS9" s="19">
        <v>7.3664557424500909</v>
      </c>
      <c r="AT9" s="19">
        <v>0</v>
      </c>
      <c r="AU9" s="19">
        <v>0</v>
      </c>
      <c r="AV9" s="19">
        <f t="shared" si="8"/>
        <v>7.3664557424500909</v>
      </c>
      <c r="AX9" s="51">
        <v>5.6481739270003099E-2</v>
      </c>
      <c r="AY9" s="51">
        <v>0</v>
      </c>
      <c r="AZ9" s="51">
        <v>0</v>
      </c>
      <c r="BA9" s="21">
        <f t="shared" si="9"/>
        <v>5.6481739270003099E-2</v>
      </c>
      <c r="BC9" s="22">
        <f t="shared" si="10"/>
        <v>7.667423961365878E-3</v>
      </c>
      <c r="BD9" s="22" t="str">
        <f t="shared" si="10"/>
        <v>--</v>
      </c>
      <c r="BE9" s="22" t="str">
        <f t="shared" si="10"/>
        <v>--</v>
      </c>
      <c r="BF9" s="23">
        <f t="shared" si="10"/>
        <v>7.667423961365878E-3</v>
      </c>
      <c r="BH9">
        <v>39</v>
      </c>
      <c r="BL9">
        <f>$BL$8</f>
        <v>11</v>
      </c>
      <c r="BM9">
        <f>$BM$8</f>
        <v>33</v>
      </c>
      <c r="BN9">
        <f>$BN$8</f>
        <v>55</v>
      </c>
    </row>
    <row r="10" spans="1:68" ht="12.75" customHeight="1" x14ac:dyDescent="0.25">
      <c r="A10" s="18" t="s">
        <v>25</v>
      </c>
      <c r="B10" s="64">
        <f t="shared" si="0"/>
        <v>775.33203958905233</v>
      </c>
      <c r="C10" s="64">
        <f t="shared" si="0"/>
        <v>0</v>
      </c>
      <c r="D10" s="64">
        <f t="shared" si="0"/>
        <v>0</v>
      </c>
      <c r="E10" s="19">
        <f t="shared" si="1"/>
        <v>775.33203958905233</v>
      </c>
      <c r="G10" s="21">
        <f t="shared" si="2"/>
        <v>50.324128477593796</v>
      </c>
      <c r="H10" s="21">
        <f t="shared" si="2"/>
        <v>0</v>
      </c>
      <c r="I10" s="21">
        <f t="shared" si="2"/>
        <v>0</v>
      </c>
      <c r="J10" s="21">
        <f t="shared" si="3"/>
        <v>50.324128477593796</v>
      </c>
      <c r="L10" s="22">
        <f t="shared" si="4"/>
        <v>6.4906550881435252E-2</v>
      </c>
      <c r="M10" s="22" t="str">
        <f t="shared" si="4"/>
        <v>--</v>
      </c>
      <c r="N10" s="22" t="str">
        <f t="shared" si="4"/>
        <v>--</v>
      </c>
      <c r="O10" s="23">
        <f t="shared" si="4"/>
        <v>6.4906550881435252E-2</v>
      </c>
      <c r="S10" s="18" t="s">
        <v>25</v>
      </c>
      <c r="T10" s="19">
        <v>628.00292474005062</v>
      </c>
      <c r="U10" s="19">
        <v>0</v>
      </c>
      <c r="V10" s="19">
        <v>0</v>
      </c>
      <c r="W10" s="19">
        <f t="shared" si="5"/>
        <v>628.00292474005062</v>
      </c>
      <c r="Y10" s="51">
        <v>40.761503788330245</v>
      </c>
      <c r="Z10" s="51">
        <v>0</v>
      </c>
      <c r="AA10" s="51">
        <v>0</v>
      </c>
      <c r="AB10" s="21">
        <f t="shared" si="6"/>
        <v>40.761503788330245</v>
      </c>
      <c r="AD10" s="22">
        <f t="shared" si="7"/>
        <v>6.4906550881435252E-2</v>
      </c>
      <c r="AE10" s="22" t="str">
        <f t="shared" si="7"/>
        <v>--</v>
      </c>
      <c r="AF10" s="22" t="str">
        <f t="shared" si="7"/>
        <v>--</v>
      </c>
      <c r="AG10" s="23">
        <f t="shared" si="7"/>
        <v>6.4906550881435252E-2</v>
      </c>
      <c r="AI10">
        <v>40</v>
      </c>
      <c r="AK10">
        <v>10</v>
      </c>
      <c r="AM10">
        <f>$AM$8</f>
        <v>8</v>
      </c>
      <c r="AN10">
        <f>$AN$8</f>
        <v>30</v>
      </c>
      <c r="AO10">
        <f>$AO$8</f>
        <v>52</v>
      </c>
      <c r="AR10" s="18" t="s">
        <v>25</v>
      </c>
      <c r="AS10" s="19">
        <v>147.32911484900168</v>
      </c>
      <c r="AT10" s="19">
        <v>0</v>
      </c>
      <c r="AU10" s="19">
        <v>0</v>
      </c>
      <c r="AV10" s="19">
        <f t="shared" si="8"/>
        <v>147.32911484900168</v>
      </c>
      <c r="AX10" s="51">
        <v>9.5626246892635489</v>
      </c>
      <c r="AY10" s="51">
        <v>0</v>
      </c>
      <c r="AZ10" s="51">
        <v>0</v>
      </c>
      <c r="BA10" s="21">
        <f t="shared" si="9"/>
        <v>9.5626246892635489</v>
      </c>
      <c r="BC10" s="22">
        <f t="shared" si="10"/>
        <v>6.4906550881435279E-2</v>
      </c>
      <c r="BD10" s="22" t="str">
        <f t="shared" si="10"/>
        <v>--</v>
      </c>
      <c r="BE10" s="22" t="str">
        <f t="shared" si="10"/>
        <v>--</v>
      </c>
      <c r="BF10" s="23">
        <f t="shared" si="10"/>
        <v>6.4906550881435279E-2</v>
      </c>
      <c r="BH10">
        <v>40</v>
      </c>
      <c r="BJ10">
        <v>10</v>
      </c>
      <c r="BL10">
        <f>$BL$8</f>
        <v>11</v>
      </c>
      <c r="BM10">
        <f>$BM$8</f>
        <v>33</v>
      </c>
      <c r="BN10">
        <f>$BN$8</f>
        <v>55</v>
      </c>
    </row>
    <row r="11" spans="1:68" ht="12.75" customHeight="1" x14ac:dyDescent="0.25">
      <c r="A11" s="18" t="s">
        <v>26</v>
      </c>
      <c r="B11" s="64">
        <f t="shared" si="0"/>
        <v>288.71439515500543</v>
      </c>
      <c r="C11" s="64">
        <f t="shared" si="0"/>
        <v>0</v>
      </c>
      <c r="D11" s="64">
        <f t="shared" si="0"/>
        <v>0</v>
      </c>
      <c r="E11" s="19">
        <f t="shared" si="1"/>
        <v>288.71439515500543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3"/>
        <v>0</v>
      </c>
      <c r="L11" s="22">
        <f t="shared" si="4"/>
        <v>0</v>
      </c>
      <c r="M11" s="22" t="str">
        <f t="shared" si="4"/>
        <v>--</v>
      </c>
      <c r="N11" s="22" t="str">
        <f t="shared" si="4"/>
        <v>--</v>
      </c>
      <c r="O11" s="23">
        <f t="shared" si="4"/>
        <v>0</v>
      </c>
      <c r="S11" s="18" t="s">
        <v>26</v>
      </c>
      <c r="T11" s="19">
        <v>233.77442825458007</v>
      </c>
      <c r="U11" s="19">
        <v>0</v>
      </c>
      <c r="V11" s="19">
        <v>0</v>
      </c>
      <c r="W11" s="19">
        <f t="shared" si="5"/>
        <v>233.77442825458007</v>
      </c>
      <c r="Y11" s="51">
        <v>0</v>
      </c>
      <c r="Z11" s="51">
        <v>0</v>
      </c>
      <c r="AA11" s="51">
        <v>0</v>
      </c>
      <c r="AB11" s="21">
        <f t="shared" si="6"/>
        <v>0</v>
      </c>
      <c r="AD11" s="22">
        <f t="shared" si="7"/>
        <v>0</v>
      </c>
      <c r="AE11" s="22" t="str">
        <f t="shared" si="7"/>
        <v>--</v>
      </c>
      <c r="AF11" s="22" t="str">
        <f t="shared" si="7"/>
        <v>--</v>
      </c>
      <c r="AG11" s="23">
        <f t="shared" si="7"/>
        <v>0</v>
      </c>
      <c r="AI11">
        <v>41</v>
      </c>
      <c r="AK11">
        <v>10</v>
      </c>
      <c r="AM11">
        <f>$AM$8</f>
        <v>8</v>
      </c>
      <c r="AN11">
        <f>$AN$8</f>
        <v>30</v>
      </c>
      <c r="AO11">
        <f>$AO$8</f>
        <v>52</v>
      </c>
      <c r="AR11" s="18" t="s">
        <v>26</v>
      </c>
      <c r="AS11" s="19">
        <v>54.939966900425375</v>
      </c>
      <c r="AT11" s="19">
        <v>0</v>
      </c>
      <c r="AU11" s="19">
        <v>0</v>
      </c>
      <c r="AV11" s="19">
        <f t="shared" si="8"/>
        <v>54.939966900425375</v>
      </c>
      <c r="AX11" s="51">
        <v>0</v>
      </c>
      <c r="AY11" s="51">
        <v>0</v>
      </c>
      <c r="AZ11" s="51">
        <v>0</v>
      </c>
      <c r="BA11" s="21">
        <f t="shared" si="9"/>
        <v>0</v>
      </c>
      <c r="BC11" s="22">
        <f t="shared" si="10"/>
        <v>0</v>
      </c>
      <c r="BD11" s="22" t="str">
        <f t="shared" si="10"/>
        <v>--</v>
      </c>
      <c r="BE11" s="22" t="str">
        <f t="shared" si="10"/>
        <v>--</v>
      </c>
      <c r="BF11" s="23">
        <f t="shared" si="10"/>
        <v>0</v>
      </c>
      <c r="BH11">
        <v>41</v>
      </c>
      <c r="BJ11">
        <v>10</v>
      </c>
      <c r="BL11">
        <f>$BL$8</f>
        <v>11</v>
      </c>
      <c r="BM11">
        <f>$BM$8</f>
        <v>33</v>
      </c>
      <c r="BN11">
        <f>$BN$8</f>
        <v>55</v>
      </c>
    </row>
    <row r="12" spans="1:68" ht="12.75" customHeight="1" x14ac:dyDescent="0.25">
      <c r="A12" s="27" t="s">
        <v>92</v>
      </c>
      <c r="B12" s="64">
        <f t="shared" si="0"/>
        <v>448.74255287821393</v>
      </c>
      <c r="C12" s="64">
        <f t="shared" si="0"/>
        <v>0</v>
      </c>
      <c r="D12" s="64">
        <f t="shared" si="0"/>
        <v>0</v>
      </c>
      <c r="E12" s="19">
        <f t="shared" si="1"/>
        <v>448.74255287821393</v>
      </c>
      <c r="G12" s="21">
        <f t="shared" si="2"/>
        <v>46.579110803434084</v>
      </c>
      <c r="H12" s="21">
        <f t="shared" si="2"/>
        <v>0</v>
      </c>
      <c r="I12" s="21">
        <f t="shared" si="2"/>
        <v>0</v>
      </c>
      <c r="J12" s="21">
        <f t="shared" si="3"/>
        <v>46.579110803434084</v>
      </c>
      <c r="L12" s="22">
        <f t="shared" si="4"/>
        <v>0.10379918397459262</v>
      </c>
      <c r="M12" s="22" t="str">
        <f t="shared" si="4"/>
        <v>--</v>
      </c>
      <c r="N12" s="22" t="str">
        <f t="shared" si="4"/>
        <v>--</v>
      </c>
      <c r="O12" s="23">
        <f t="shared" si="4"/>
        <v>0.10379918397459262</v>
      </c>
      <c r="S12" s="27" t="s">
        <v>92</v>
      </c>
      <c r="T12" s="19">
        <v>363.35054813004319</v>
      </c>
      <c r="U12" s="19">
        <v>0</v>
      </c>
      <c r="V12" s="19">
        <v>0</v>
      </c>
      <c r="W12" s="19">
        <f t="shared" si="5"/>
        <v>363.35054813004319</v>
      </c>
      <c r="Y12" s="51">
        <v>37.896019392408093</v>
      </c>
      <c r="Z12" s="51">
        <v>0</v>
      </c>
      <c r="AA12" s="51">
        <v>0</v>
      </c>
      <c r="AB12" s="21">
        <f t="shared" si="6"/>
        <v>37.896019392408093</v>
      </c>
      <c r="AD12" s="22">
        <f t="shared" si="7"/>
        <v>0.10429602924073506</v>
      </c>
      <c r="AE12" s="22" t="str">
        <f t="shared" si="7"/>
        <v>--</v>
      </c>
      <c r="AF12" s="22" t="str">
        <f t="shared" si="7"/>
        <v>--</v>
      </c>
      <c r="AG12" s="23">
        <f t="shared" si="7"/>
        <v>0.10429602924073506</v>
      </c>
      <c r="AI12">
        <v>42</v>
      </c>
      <c r="AJ12">
        <v>43</v>
      </c>
      <c r="AK12">
        <v>10</v>
      </c>
      <c r="AM12">
        <f>$AM$8</f>
        <v>8</v>
      </c>
      <c r="AN12">
        <f>$AN$8</f>
        <v>30</v>
      </c>
      <c r="AO12">
        <f>$AO$8</f>
        <v>52</v>
      </c>
      <c r="AR12" s="27" t="s">
        <v>92</v>
      </c>
      <c r="AS12" s="19">
        <v>85.392004748170748</v>
      </c>
      <c r="AT12" s="19">
        <v>0</v>
      </c>
      <c r="AU12" s="19">
        <v>0</v>
      </c>
      <c r="AV12" s="19">
        <f t="shared" si="8"/>
        <v>85.392004748170748</v>
      </c>
      <c r="AX12" s="51">
        <v>8.6830914110259894</v>
      </c>
      <c r="AY12" s="51">
        <v>0</v>
      </c>
      <c r="AZ12" s="51">
        <v>0</v>
      </c>
      <c r="BA12" s="21">
        <f t="shared" si="9"/>
        <v>8.6830914110259894</v>
      </c>
      <c r="BC12" s="22">
        <f t="shared" si="10"/>
        <v>0.10168506333389482</v>
      </c>
      <c r="BD12" s="22" t="str">
        <f t="shared" si="10"/>
        <v>--</v>
      </c>
      <c r="BE12" s="22" t="str">
        <f t="shared" si="10"/>
        <v>--</v>
      </c>
      <c r="BF12" s="23">
        <f t="shared" si="10"/>
        <v>0.10168506333389482</v>
      </c>
      <c r="BH12">
        <v>42</v>
      </c>
      <c r="BI12">
        <v>43</v>
      </c>
      <c r="BJ12">
        <v>10</v>
      </c>
      <c r="BL12">
        <f>$BL$8</f>
        <v>11</v>
      </c>
      <c r="BM12">
        <f>$BM$8</f>
        <v>33</v>
      </c>
      <c r="BN12">
        <f>$BN$8</f>
        <v>55</v>
      </c>
    </row>
    <row r="13" spans="1:68" ht="12.75" customHeight="1" x14ac:dyDescent="0.25">
      <c r="A13" s="27" t="s">
        <v>104</v>
      </c>
      <c r="B13" s="64">
        <f t="shared" si="0"/>
        <v>37.875091555832952</v>
      </c>
      <c r="C13" s="64">
        <f t="shared" si="0"/>
        <v>0</v>
      </c>
      <c r="D13" s="64">
        <f t="shared" si="0"/>
        <v>0</v>
      </c>
      <c r="E13" s="19">
        <f t="shared" si="1"/>
        <v>37.875091555832952</v>
      </c>
      <c r="G13" s="21">
        <f t="shared" si="2"/>
        <v>11.881060308597529</v>
      </c>
      <c r="H13" s="21">
        <f t="shared" si="2"/>
        <v>0</v>
      </c>
      <c r="I13" s="21">
        <f t="shared" si="2"/>
        <v>0</v>
      </c>
      <c r="J13" s="21">
        <f t="shared" si="3"/>
        <v>11.881060308597529</v>
      </c>
      <c r="L13" s="22">
        <f t="shared" si="4"/>
        <v>0.3136906029938768</v>
      </c>
      <c r="M13" s="22" t="str">
        <f t="shared" si="4"/>
        <v>--</v>
      </c>
      <c r="N13" s="22" t="str">
        <f t="shared" si="4"/>
        <v>--</v>
      </c>
      <c r="O13" s="23">
        <f t="shared" si="4"/>
        <v>0.3136906029938768</v>
      </c>
      <c r="S13" s="27" t="s">
        <v>104</v>
      </c>
      <c r="T13" s="19">
        <v>30.877948355427385</v>
      </c>
      <c r="U13" s="19">
        <v>0</v>
      </c>
      <c r="V13" s="19">
        <v>0</v>
      </c>
      <c r="W13" s="19">
        <f t="shared" si="5"/>
        <v>30.877948355427385</v>
      </c>
      <c r="Y13" s="51">
        <v>9.686122238827803</v>
      </c>
      <c r="Z13" s="51">
        <v>0</v>
      </c>
      <c r="AA13" s="51">
        <v>0</v>
      </c>
      <c r="AB13" s="21">
        <f t="shared" si="6"/>
        <v>9.686122238827803</v>
      </c>
      <c r="AD13" s="22">
        <f t="shared" si="7"/>
        <v>0.3136906029938768</v>
      </c>
      <c r="AE13" s="22" t="str">
        <f t="shared" si="7"/>
        <v>--</v>
      </c>
      <c r="AF13" s="22" t="str">
        <f t="shared" si="7"/>
        <v>--</v>
      </c>
      <c r="AG13" s="23">
        <f t="shared" si="7"/>
        <v>0.3136906029938768</v>
      </c>
      <c r="AI13">
        <v>45</v>
      </c>
      <c r="AK13">
        <v>10</v>
      </c>
      <c r="AM13">
        <f>$AM$8</f>
        <v>8</v>
      </c>
      <c r="AN13">
        <f>$AN$8</f>
        <v>30</v>
      </c>
      <c r="AO13">
        <f>$AO$8</f>
        <v>52</v>
      </c>
      <c r="AR13" s="27" t="s">
        <v>104</v>
      </c>
      <c r="AS13" s="19">
        <v>6.9971432004055689</v>
      </c>
      <c r="AT13" s="19">
        <v>0</v>
      </c>
      <c r="AU13" s="19">
        <v>0</v>
      </c>
      <c r="AV13" s="19">
        <f t="shared" si="8"/>
        <v>6.9971432004055689</v>
      </c>
      <c r="AX13" s="51">
        <v>2.1949380697697274</v>
      </c>
      <c r="AY13" s="51">
        <v>0</v>
      </c>
      <c r="AZ13" s="51">
        <v>0</v>
      </c>
      <c r="BA13" s="21">
        <f t="shared" si="9"/>
        <v>2.1949380697697274</v>
      </c>
      <c r="BC13" s="22">
        <f t="shared" si="10"/>
        <v>0.31369060299387674</v>
      </c>
      <c r="BD13" s="22" t="str">
        <f t="shared" si="10"/>
        <v>--</v>
      </c>
      <c r="BE13" s="22" t="str">
        <f t="shared" si="10"/>
        <v>--</v>
      </c>
      <c r="BF13" s="23">
        <f t="shared" si="10"/>
        <v>0.31369060299387674</v>
      </c>
      <c r="BH13">
        <v>45</v>
      </c>
      <c r="BJ13">
        <v>10</v>
      </c>
      <c r="BL13">
        <f>$BL$8</f>
        <v>11</v>
      </c>
      <c r="BM13">
        <f>$BM$8</f>
        <v>33</v>
      </c>
      <c r="BN13">
        <f>$BN$8</f>
        <v>55</v>
      </c>
    </row>
    <row r="14" spans="1:68" ht="12.75" customHeight="1" x14ac:dyDescent="0.25">
      <c r="A14" s="18" t="s">
        <v>17</v>
      </c>
      <c r="B14" s="19">
        <f>B10</f>
        <v>775.33203958905233</v>
      </c>
      <c r="C14" s="19">
        <f>C10</f>
        <v>0</v>
      </c>
      <c r="D14" s="19">
        <f>D10</f>
        <v>0</v>
      </c>
      <c r="E14" s="19">
        <f>E10</f>
        <v>775.33203958905233</v>
      </c>
      <c r="G14" s="21">
        <f>SUM(G8:G13)</f>
        <v>112.1102329895938</v>
      </c>
      <c r="H14" s="21">
        <f>SUM(H8:H13)</f>
        <v>0</v>
      </c>
      <c r="I14" s="21">
        <f>SUM(I8:I13)</f>
        <v>0</v>
      </c>
      <c r="J14" s="21">
        <f>SUM(J8:J13)</f>
        <v>112.1102329895938</v>
      </c>
      <c r="L14" s="22">
        <f t="shared" si="4"/>
        <v>0.14459641452327363</v>
      </c>
      <c r="M14" s="22" t="str">
        <f t="shared" si="4"/>
        <v>--</v>
      </c>
      <c r="N14" s="22" t="str">
        <f t="shared" si="4"/>
        <v>--</v>
      </c>
      <c r="O14" s="23">
        <f t="shared" si="4"/>
        <v>0.14459641452327363</v>
      </c>
      <c r="S14" s="18" t="s">
        <v>17</v>
      </c>
      <c r="T14" s="19">
        <f>T10</f>
        <v>628.00292474005062</v>
      </c>
      <c r="U14" s="19">
        <f>U10</f>
        <v>0</v>
      </c>
      <c r="V14" s="19">
        <f>V10</f>
        <v>0</v>
      </c>
      <c r="W14" s="19">
        <f>W10</f>
        <v>628.00292474005062</v>
      </c>
      <c r="Y14" s="21">
        <f>SUM(Y8:Y13)</f>
        <v>91.035408393608321</v>
      </c>
      <c r="Z14" s="21">
        <f>SUM(Z8:Z13)</f>
        <v>0</v>
      </c>
      <c r="AA14" s="21">
        <f>SUM(AA8:AA13)</f>
        <v>0</v>
      </c>
      <c r="AB14" s="21">
        <f>SUM(AB8:AB13)</f>
        <v>91.035408393608321</v>
      </c>
      <c r="AD14" s="22">
        <f t="shared" si="7"/>
        <v>0.14496016627835073</v>
      </c>
      <c r="AE14" s="22" t="str">
        <f t="shared" si="7"/>
        <v>--</v>
      </c>
      <c r="AF14" s="22" t="str">
        <f t="shared" si="7"/>
        <v>--</v>
      </c>
      <c r="AG14" s="23">
        <f t="shared" si="7"/>
        <v>0.14496016627835073</v>
      </c>
      <c r="AR14" s="18" t="s">
        <v>17</v>
      </c>
      <c r="AS14" s="19">
        <f>AS10</f>
        <v>147.32911484900168</v>
      </c>
      <c r="AT14" s="19">
        <f>AT10</f>
        <v>0</v>
      </c>
      <c r="AU14" s="19">
        <f>AU10</f>
        <v>0</v>
      </c>
      <c r="AV14" s="19">
        <f>AV10</f>
        <v>147.32911484900168</v>
      </c>
      <c r="AX14" s="21">
        <f>SUM(AX8:AX13)</f>
        <v>21.074824595985479</v>
      </c>
      <c r="AY14" s="21">
        <f>SUM(AY8:AY13)</f>
        <v>0</v>
      </c>
      <c r="AZ14" s="21">
        <f>SUM(AZ8:AZ13)</f>
        <v>0</v>
      </c>
      <c r="BA14" s="21">
        <f>SUM(BA8:BA13)</f>
        <v>21.074824595985479</v>
      </c>
      <c r="BC14" s="22">
        <f t="shared" si="10"/>
        <v>0.14304589162559733</v>
      </c>
      <c r="BD14" s="22" t="str">
        <f t="shared" si="10"/>
        <v>--</v>
      </c>
      <c r="BE14" s="22" t="str">
        <f t="shared" si="10"/>
        <v>--</v>
      </c>
      <c r="BF14" s="23">
        <f t="shared" si="10"/>
        <v>0.14304589162559733</v>
      </c>
    </row>
    <row r="15" spans="1:68" ht="5.15" customHeight="1" x14ac:dyDescent="0.25">
      <c r="A15" s="18"/>
      <c r="O15" s="17"/>
      <c r="S15" s="18"/>
      <c r="AG15" s="17"/>
      <c r="AR15" s="18"/>
      <c r="BF15" s="17"/>
    </row>
    <row r="16" spans="1:68" ht="12.75" customHeight="1" x14ac:dyDescent="0.3">
      <c r="A16" s="16" t="s">
        <v>105</v>
      </c>
      <c r="O16" s="17"/>
      <c r="S16" s="16" t="s">
        <v>105</v>
      </c>
      <c r="AG16" s="17"/>
      <c r="AR16" s="16" t="s">
        <v>105</v>
      </c>
      <c r="BF16" s="17"/>
    </row>
    <row r="17" spans="1:82" ht="12.75" customHeight="1" x14ac:dyDescent="0.25">
      <c r="A17" s="18" t="s">
        <v>13</v>
      </c>
      <c r="B17" s="64">
        <f t="shared" ref="B17:D22" si="11">SUM(T17,AS17)</f>
        <v>10663.918720590209</v>
      </c>
      <c r="C17" s="64">
        <f t="shared" si="11"/>
        <v>0</v>
      </c>
      <c r="D17" s="64">
        <f t="shared" si="11"/>
        <v>0</v>
      </c>
      <c r="E17" s="19">
        <f t="shared" ref="E17:E22" si="12">SUM(B17:D17)</f>
        <v>10663.918720590209</v>
      </c>
      <c r="G17" s="21">
        <f t="shared" ref="G17:I22" si="13">SUM(Y17,AX17)</f>
        <v>788.83679817329903</v>
      </c>
      <c r="H17" s="21">
        <f t="shared" si="13"/>
        <v>0</v>
      </c>
      <c r="I17" s="21">
        <f t="shared" si="13"/>
        <v>0</v>
      </c>
      <c r="J17" s="21">
        <f t="shared" ref="J17:J22" si="14">SUM(G17:I17)</f>
        <v>788.83679817329903</v>
      </c>
      <c r="L17" s="22">
        <f t="shared" ref="L17:O23" si="15">IF(B17&lt;&gt;0,G17/B17,"--")</f>
        <v>7.3972506621809639E-2</v>
      </c>
      <c r="M17" s="22" t="str">
        <f t="shared" si="15"/>
        <v>--</v>
      </c>
      <c r="N17" s="22" t="str">
        <f t="shared" si="15"/>
        <v>--</v>
      </c>
      <c r="O17" s="23">
        <f t="shared" si="15"/>
        <v>7.3972506621809639E-2</v>
      </c>
      <c r="S17" s="18" t="s">
        <v>13</v>
      </c>
      <c r="T17" s="19">
        <v>6849.0997352657023</v>
      </c>
      <c r="U17" s="19">
        <v>0</v>
      </c>
      <c r="V17" s="19">
        <v>0</v>
      </c>
      <c r="W17" s="19">
        <f t="shared" ref="W17:W22" si="16">SUM(T17:V17)</f>
        <v>6849.0997352657023</v>
      </c>
      <c r="Y17" s="51">
        <v>527.10105704492821</v>
      </c>
      <c r="Z17" s="51">
        <v>0</v>
      </c>
      <c r="AA17" s="51">
        <v>0</v>
      </c>
      <c r="AB17" s="21">
        <f t="shared" ref="AB17:AB22" si="17">SUM(Y17:AA17)</f>
        <v>527.10105704492821</v>
      </c>
      <c r="AD17" s="22">
        <f t="shared" ref="AD17:AG23" si="18">IF(T17&lt;&gt;0,Y17/T17,"--")</f>
        <v>7.6959173821182503E-2</v>
      </c>
      <c r="AE17" s="22" t="str">
        <f t="shared" si="18"/>
        <v>--</v>
      </c>
      <c r="AF17" s="22" t="str">
        <f t="shared" si="18"/>
        <v>--</v>
      </c>
      <c r="AG17" s="23">
        <f t="shared" si="18"/>
        <v>7.6959173821182503E-2</v>
      </c>
      <c r="AI17">
        <v>48</v>
      </c>
      <c r="AJ17">
        <v>65</v>
      </c>
      <c r="AM17">
        <f t="shared" ref="AM17:AM22" si="19">$AM$8</f>
        <v>8</v>
      </c>
      <c r="AN17">
        <f t="shared" ref="AN17:AN22" si="20">$AN$8</f>
        <v>30</v>
      </c>
      <c r="AO17">
        <f t="shared" ref="AO17:AO22" si="21">$AO$8</f>
        <v>52</v>
      </c>
      <c r="AR17" s="18" t="s">
        <v>13</v>
      </c>
      <c r="AS17" s="19">
        <v>3814.8189853245062</v>
      </c>
      <c r="AT17" s="19">
        <v>0</v>
      </c>
      <c r="AU17" s="19">
        <v>0</v>
      </c>
      <c r="AV17" s="19">
        <f t="shared" ref="AV17:AV22" si="22">SUM(AS17:AU17)</f>
        <v>3814.8189853245062</v>
      </c>
      <c r="AX17" s="51">
        <v>261.73574112837088</v>
      </c>
      <c r="AY17" s="51">
        <v>0</v>
      </c>
      <c r="AZ17" s="51">
        <v>0</v>
      </c>
      <c r="BA17" s="21">
        <f t="shared" ref="BA17:BA22" si="23">SUM(AX17:AZ17)</f>
        <v>261.73574112837088</v>
      </c>
      <c r="BC17" s="22">
        <f t="shared" ref="BC17:BF23" si="24">IF(AS17&lt;&gt;0,AX17/AS17,"--")</f>
        <v>6.8610264899923265E-2</v>
      </c>
      <c r="BD17" s="22" t="str">
        <f t="shared" si="24"/>
        <v>--</v>
      </c>
      <c r="BE17" s="22" t="str">
        <f t="shared" si="24"/>
        <v>--</v>
      </c>
      <c r="BF17" s="23">
        <f t="shared" si="24"/>
        <v>6.8610264899923265E-2</v>
      </c>
      <c r="BH17">
        <v>48</v>
      </c>
      <c r="BI17">
        <v>65</v>
      </c>
      <c r="BL17">
        <f t="shared" ref="BL17:BL22" si="25">$BL$8</f>
        <v>11</v>
      </c>
      <c r="BM17">
        <f t="shared" ref="BM17:BM22" si="26">$BM$8</f>
        <v>33</v>
      </c>
      <c r="BN17">
        <f t="shared" ref="BN17:BN22" si="27">$BN$8</f>
        <v>55</v>
      </c>
    </row>
    <row r="18" spans="1:82" ht="12.75" customHeight="1" x14ac:dyDescent="0.25">
      <c r="A18" s="27" t="s">
        <v>24</v>
      </c>
      <c r="B18" s="64">
        <f t="shared" si="11"/>
        <v>10663.918720590209</v>
      </c>
      <c r="C18" s="64">
        <f t="shared" si="11"/>
        <v>0</v>
      </c>
      <c r="D18" s="64">
        <f t="shared" si="11"/>
        <v>0</v>
      </c>
      <c r="E18" s="19">
        <f t="shared" si="12"/>
        <v>10663.918720590209</v>
      </c>
      <c r="G18" s="21">
        <f t="shared" si="13"/>
        <v>81.76478592031151</v>
      </c>
      <c r="H18" s="21">
        <f t="shared" si="13"/>
        <v>0</v>
      </c>
      <c r="I18" s="21">
        <f t="shared" si="13"/>
        <v>0</v>
      </c>
      <c r="J18" s="21">
        <f t="shared" si="14"/>
        <v>81.76478592031151</v>
      </c>
      <c r="L18" s="22">
        <f t="shared" si="15"/>
        <v>7.6674239613658763E-3</v>
      </c>
      <c r="M18" s="22" t="str">
        <f t="shared" si="15"/>
        <v>--</v>
      </c>
      <c r="N18" s="22" t="str">
        <f t="shared" si="15"/>
        <v>--</v>
      </c>
      <c r="O18" s="23">
        <f t="shared" si="15"/>
        <v>7.6674239613658763E-3</v>
      </c>
      <c r="S18" s="27" t="s">
        <v>24</v>
      </c>
      <c r="T18" s="19">
        <v>6849.0997352657023</v>
      </c>
      <c r="U18" s="19">
        <v>0</v>
      </c>
      <c r="V18" s="19">
        <v>0</v>
      </c>
      <c r="W18" s="19">
        <f t="shared" si="16"/>
        <v>6849.0997352657023</v>
      </c>
      <c r="Y18" s="51">
        <v>52.514951423960937</v>
      </c>
      <c r="Z18" s="51">
        <v>0</v>
      </c>
      <c r="AA18" s="51">
        <v>0</v>
      </c>
      <c r="AB18" s="21">
        <f t="shared" si="17"/>
        <v>52.514951423960937</v>
      </c>
      <c r="AD18" s="22">
        <f t="shared" si="18"/>
        <v>7.667423961365878E-3</v>
      </c>
      <c r="AE18" s="22" t="str">
        <f t="shared" si="18"/>
        <v>--</v>
      </c>
      <c r="AF18" s="22" t="str">
        <f t="shared" si="18"/>
        <v>--</v>
      </c>
      <c r="AG18" s="23">
        <f t="shared" si="18"/>
        <v>7.667423961365878E-3</v>
      </c>
      <c r="AI18">
        <v>49</v>
      </c>
      <c r="AJ18">
        <v>66</v>
      </c>
      <c r="AM18">
        <f t="shared" si="19"/>
        <v>8</v>
      </c>
      <c r="AN18">
        <f t="shared" si="20"/>
        <v>30</v>
      </c>
      <c r="AO18">
        <f t="shared" si="21"/>
        <v>52</v>
      </c>
      <c r="AR18" s="27" t="s">
        <v>24</v>
      </c>
      <c r="AS18" s="19">
        <v>3814.8189853245062</v>
      </c>
      <c r="AT18" s="19">
        <v>0</v>
      </c>
      <c r="AU18" s="19">
        <v>0</v>
      </c>
      <c r="AV18" s="19">
        <f t="shared" si="22"/>
        <v>3814.8189853245062</v>
      </c>
      <c r="AX18" s="51">
        <v>29.24983449635058</v>
      </c>
      <c r="AY18" s="51">
        <v>0</v>
      </c>
      <c r="AZ18" s="51">
        <v>0</v>
      </c>
      <c r="BA18" s="21">
        <f t="shared" si="23"/>
        <v>29.24983449635058</v>
      </c>
      <c r="BC18" s="22">
        <f t="shared" si="24"/>
        <v>7.6674239613658771E-3</v>
      </c>
      <c r="BD18" s="22" t="str">
        <f t="shared" si="24"/>
        <v>--</v>
      </c>
      <c r="BE18" s="22" t="str">
        <f t="shared" si="24"/>
        <v>--</v>
      </c>
      <c r="BF18" s="23">
        <f t="shared" si="24"/>
        <v>7.6674239613658771E-3</v>
      </c>
      <c r="BH18">
        <v>49</v>
      </c>
      <c r="BI18">
        <v>66</v>
      </c>
      <c r="BL18">
        <f t="shared" si="25"/>
        <v>11</v>
      </c>
      <c r="BM18">
        <f t="shared" si="26"/>
        <v>33</v>
      </c>
      <c r="BN18">
        <f t="shared" si="27"/>
        <v>55</v>
      </c>
    </row>
    <row r="19" spans="1:82" ht="12.75" customHeight="1" x14ac:dyDescent="0.25">
      <c r="A19" s="18" t="s">
        <v>25</v>
      </c>
      <c r="B19" s="64">
        <f t="shared" si="11"/>
        <v>12672.611096242619</v>
      </c>
      <c r="C19" s="64">
        <f t="shared" si="11"/>
        <v>0</v>
      </c>
      <c r="D19" s="64">
        <f t="shared" si="11"/>
        <v>0</v>
      </c>
      <c r="E19" s="19">
        <f t="shared" si="12"/>
        <v>12672.611096242619</v>
      </c>
      <c r="G19" s="21">
        <f t="shared" si="13"/>
        <v>414.04465529145261</v>
      </c>
      <c r="H19" s="21">
        <f t="shared" si="13"/>
        <v>0</v>
      </c>
      <c r="I19" s="21">
        <f t="shared" si="13"/>
        <v>0</v>
      </c>
      <c r="J19" s="21">
        <f t="shared" si="14"/>
        <v>414.04465529145261</v>
      </c>
      <c r="L19" s="22">
        <f t="shared" si="15"/>
        <v>3.2672402881061761E-2</v>
      </c>
      <c r="M19" s="22" t="str">
        <f t="shared" si="15"/>
        <v>--</v>
      </c>
      <c r="N19" s="22" t="str">
        <f t="shared" si="15"/>
        <v>--</v>
      </c>
      <c r="O19" s="23">
        <f t="shared" si="15"/>
        <v>3.2672402881061761E-2</v>
      </c>
      <c r="S19" s="18" t="s">
        <v>25</v>
      </c>
      <c r="T19" s="19">
        <v>7902.9064255046496</v>
      </c>
      <c r="U19" s="19">
        <v>0</v>
      </c>
      <c r="V19" s="19">
        <v>0</v>
      </c>
      <c r="W19" s="19">
        <f t="shared" si="16"/>
        <v>7902.9064255046496</v>
      </c>
      <c r="Y19" s="51">
        <v>234.77606750362025</v>
      </c>
      <c r="Z19" s="51">
        <v>0</v>
      </c>
      <c r="AA19" s="51">
        <v>0</v>
      </c>
      <c r="AB19" s="21">
        <f t="shared" si="17"/>
        <v>234.77606750362025</v>
      </c>
      <c r="AD19" s="22">
        <f t="shared" si="18"/>
        <v>2.970756008775953E-2</v>
      </c>
      <c r="AE19" s="22" t="str">
        <f t="shared" si="18"/>
        <v>--</v>
      </c>
      <c r="AF19" s="22" t="str">
        <f t="shared" si="18"/>
        <v>--</v>
      </c>
      <c r="AG19" s="23">
        <f t="shared" si="18"/>
        <v>2.970756008775953E-2</v>
      </c>
      <c r="AI19">
        <v>50</v>
      </c>
      <c r="AJ19">
        <v>67</v>
      </c>
      <c r="AK19">
        <v>27</v>
      </c>
      <c r="AL19">
        <v>10</v>
      </c>
      <c r="AM19">
        <f t="shared" si="19"/>
        <v>8</v>
      </c>
      <c r="AN19">
        <f t="shared" si="20"/>
        <v>30</v>
      </c>
      <c r="AO19">
        <f t="shared" si="21"/>
        <v>52</v>
      </c>
      <c r="AR19" s="18" t="s">
        <v>25</v>
      </c>
      <c r="AS19" s="19">
        <v>4769.7046707379695</v>
      </c>
      <c r="AT19" s="19">
        <v>0</v>
      </c>
      <c r="AU19" s="19">
        <v>0</v>
      </c>
      <c r="AV19" s="19">
        <f t="shared" si="22"/>
        <v>4769.7046707379695</v>
      </c>
      <c r="AX19" s="51">
        <v>179.26858778783239</v>
      </c>
      <c r="AY19" s="51">
        <v>0</v>
      </c>
      <c r="AZ19" s="51">
        <v>0</v>
      </c>
      <c r="BA19" s="21">
        <f t="shared" si="23"/>
        <v>179.26858778783239</v>
      </c>
      <c r="BC19" s="22">
        <f t="shared" si="24"/>
        <v>3.7584840186781612E-2</v>
      </c>
      <c r="BD19" s="22" t="str">
        <f t="shared" si="24"/>
        <v>--</v>
      </c>
      <c r="BE19" s="22" t="str">
        <f t="shared" si="24"/>
        <v>--</v>
      </c>
      <c r="BF19" s="23">
        <f t="shared" si="24"/>
        <v>3.7584840186781612E-2</v>
      </c>
      <c r="BH19">
        <v>50</v>
      </c>
      <c r="BI19">
        <v>67</v>
      </c>
      <c r="BJ19">
        <v>27</v>
      </c>
      <c r="BK19">
        <v>10</v>
      </c>
      <c r="BL19">
        <f t="shared" si="25"/>
        <v>11</v>
      </c>
      <c r="BM19">
        <f t="shared" si="26"/>
        <v>33</v>
      </c>
      <c r="BN19">
        <f t="shared" si="27"/>
        <v>55</v>
      </c>
    </row>
    <row r="20" spans="1:82" ht="12.75" customHeight="1" x14ac:dyDescent="0.25">
      <c r="A20" s="18" t="s">
        <v>26</v>
      </c>
      <c r="B20" s="64">
        <f t="shared" si="11"/>
        <v>4955.8969679255333</v>
      </c>
      <c r="C20" s="64">
        <f t="shared" si="11"/>
        <v>0</v>
      </c>
      <c r="D20" s="64">
        <f t="shared" si="11"/>
        <v>0</v>
      </c>
      <c r="E20" s="19">
        <f t="shared" si="12"/>
        <v>4955.8969679255333</v>
      </c>
      <c r="G20" s="21">
        <f t="shared" si="13"/>
        <v>0</v>
      </c>
      <c r="H20" s="21">
        <f t="shared" si="13"/>
        <v>0</v>
      </c>
      <c r="I20" s="21">
        <f t="shared" si="13"/>
        <v>0</v>
      </c>
      <c r="J20" s="21">
        <f t="shared" si="14"/>
        <v>0</v>
      </c>
      <c r="L20" s="22">
        <f t="shared" si="15"/>
        <v>0</v>
      </c>
      <c r="M20" s="22" t="str">
        <f t="shared" si="15"/>
        <v>--</v>
      </c>
      <c r="N20" s="22" t="str">
        <f t="shared" si="15"/>
        <v>--</v>
      </c>
      <c r="O20" s="23">
        <f t="shared" si="15"/>
        <v>0</v>
      </c>
      <c r="S20" s="18" t="s">
        <v>26</v>
      </c>
      <c r="T20" s="19">
        <v>3088.3064147992886</v>
      </c>
      <c r="U20" s="19">
        <v>0</v>
      </c>
      <c r="V20" s="19">
        <v>0</v>
      </c>
      <c r="W20" s="19">
        <f t="shared" si="16"/>
        <v>3088.3064147992886</v>
      </c>
      <c r="Y20" s="51">
        <v>0</v>
      </c>
      <c r="Z20" s="51">
        <v>0</v>
      </c>
      <c r="AA20" s="51">
        <v>0</v>
      </c>
      <c r="AB20" s="21">
        <f t="shared" si="17"/>
        <v>0</v>
      </c>
      <c r="AD20" s="22">
        <f t="shared" si="18"/>
        <v>0</v>
      </c>
      <c r="AE20" s="22" t="str">
        <f t="shared" si="18"/>
        <v>--</v>
      </c>
      <c r="AF20" s="22" t="str">
        <f t="shared" si="18"/>
        <v>--</v>
      </c>
      <c r="AG20" s="23">
        <f t="shared" si="18"/>
        <v>0</v>
      </c>
      <c r="AI20">
        <v>51</v>
      </c>
      <c r="AJ20">
        <v>68</v>
      </c>
      <c r="AK20">
        <v>27</v>
      </c>
      <c r="AL20">
        <v>10</v>
      </c>
      <c r="AM20">
        <f t="shared" si="19"/>
        <v>8</v>
      </c>
      <c r="AN20">
        <f t="shared" si="20"/>
        <v>30</v>
      </c>
      <c r="AO20">
        <f t="shared" si="21"/>
        <v>52</v>
      </c>
      <c r="AR20" s="18" t="s">
        <v>26</v>
      </c>
      <c r="AS20" s="19">
        <v>1867.5905531262449</v>
      </c>
      <c r="AT20" s="19">
        <v>0</v>
      </c>
      <c r="AU20" s="19">
        <v>0</v>
      </c>
      <c r="AV20" s="19">
        <f t="shared" si="22"/>
        <v>1867.5905531262449</v>
      </c>
      <c r="AX20" s="51">
        <v>0</v>
      </c>
      <c r="AY20" s="51">
        <v>0</v>
      </c>
      <c r="AZ20" s="51">
        <v>0</v>
      </c>
      <c r="BA20" s="21">
        <f t="shared" si="23"/>
        <v>0</v>
      </c>
      <c r="BC20" s="22">
        <f t="shared" si="24"/>
        <v>0</v>
      </c>
      <c r="BD20" s="22" t="str">
        <f t="shared" si="24"/>
        <v>--</v>
      </c>
      <c r="BE20" s="22" t="str">
        <f t="shared" si="24"/>
        <v>--</v>
      </c>
      <c r="BF20" s="23">
        <f t="shared" si="24"/>
        <v>0</v>
      </c>
      <c r="BH20">
        <v>51</v>
      </c>
      <c r="BI20">
        <v>68</v>
      </c>
      <c r="BJ20">
        <v>27</v>
      </c>
      <c r="BK20">
        <v>10</v>
      </c>
      <c r="BL20">
        <f t="shared" si="25"/>
        <v>11</v>
      </c>
      <c r="BM20">
        <f t="shared" si="26"/>
        <v>33</v>
      </c>
      <c r="BN20">
        <f t="shared" si="27"/>
        <v>55</v>
      </c>
      <c r="BS20" t="s">
        <v>173</v>
      </c>
      <c r="BW20" t="s">
        <v>184</v>
      </c>
      <c r="CA20" t="s">
        <v>183</v>
      </c>
    </row>
    <row r="21" spans="1:82" ht="12.75" customHeight="1" x14ac:dyDescent="0.25">
      <c r="A21" s="27" t="s">
        <v>92</v>
      </c>
      <c r="B21" s="64">
        <f t="shared" si="11"/>
        <v>7477.9453296843294</v>
      </c>
      <c r="C21" s="64">
        <f t="shared" si="11"/>
        <v>0</v>
      </c>
      <c r="D21" s="64">
        <f t="shared" si="11"/>
        <v>0</v>
      </c>
      <c r="E21" s="19">
        <f t="shared" si="12"/>
        <v>7477.9453296843294</v>
      </c>
      <c r="G21" s="21">
        <f t="shared" si="13"/>
        <v>335.09418479003148</v>
      </c>
      <c r="H21" s="21">
        <f t="shared" si="13"/>
        <v>0</v>
      </c>
      <c r="I21" s="21">
        <f t="shared" si="13"/>
        <v>0</v>
      </c>
      <c r="J21" s="21">
        <f t="shared" si="14"/>
        <v>335.09418479003148</v>
      </c>
      <c r="L21" s="22">
        <f t="shared" si="15"/>
        <v>4.4810996873679607E-2</v>
      </c>
      <c r="M21" s="22" t="str">
        <f t="shared" si="15"/>
        <v>--</v>
      </c>
      <c r="N21" s="22" t="str">
        <f t="shared" si="15"/>
        <v>--</v>
      </c>
      <c r="O21" s="23">
        <f t="shared" si="15"/>
        <v>4.4810996873679607E-2</v>
      </c>
      <c r="S21" s="27" t="s">
        <v>92</v>
      </c>
      <c r="T21" s="19">
        <v>4655.5572372195047</v>
      </c>
      <c r="U21" s="19">
        <v>0</v>
      </c>
      <c r="V21" s="19">
        <v>0</v>
      </c>
      <c r="W21" s="19">
        <f t="shared" si="16"/>
        <v>4655.5572372195047</v>
      </c>
      <c r="Y21" s="51">
        <v>196.10915079511662</v>
      </c>
      <c r="Z21" s="51">
        <v>0</v>
      </c>
      <c r="AA21" s="51">
        <v>0</v>
      </c>
      <c r="AB21" s="21">
        <f t="shared" si="17"/>
        <v>196.10915079511662</v>
      </c>
      <c r="AD21" s="22">
        <f t="shared" si="18"/>
        <v>4.2123668725903431E-2</v>
      </c>
      <c r="AE21" s="22" t="str">
        <f t="shared" si="18"/>
        <v>--</v>
      </c>
      <c r="AF21" s="22" t="str">
        <f t="shared" si="18"/>
        <v>--</v>
      </c>
      <c r="AG21" s="23">
        <f t="shared" si="18"/>
        <v>4.2123668725903431E-2</v>
      </c>
      <c r="AI21">
        <v>52</v>
      </c>
      <c r="AJ21">
        <v>70</v>
      </c>
      <c r="AK21">
        <v>27</v>
      </c>
      <c r="AL21">
        <v>10</v>
      </c>
      <c r="AM21">
        <f t="shared" si="19"/>
        <v>8</v>
      </c>
      <c r="AN21">
        <f t="shared" si="20"/>
        <v>30</v>
      </c>
      <c r="AO21">
        <f t="shared" si="21"/>
        <v>52</v>
      </c>
      <c r="AR21" s="27" t="s">
        <v>92</v>
      </c>
      <c r="AS21" s="19">
        <v>2822.3880924648247</v>
      </c>
      <c r="AT21" s="19">
        <v>0</v>
      </c>
      <c r="AU21" s="19">
        <v>0</v>
      </c>
      <c r="AV21" s="19">
        <f t="shared" si="22"/>
        <v>2822.3880924648247</v>
      </c>
      <c r="AX21" s="51">
        <v>138.98503399491489</v>
      </c>
      <c r="AY21" s="51">
        <v>0</v>
      </c>
      <c r="AZ21" s="51">
        <v>0</v>
      </c>
      <c r="BA21" s="21">
        <f t="shared" si="23"/>
        <v>138.98503399491489</v>
      </c>
      <c r="BC21" s="22">
        <f t="shared" si="24"/>
        <v>4.9243771388483154E-2</v>
      </c>
      <c r="BD21" s="22" t="str">
        <f t="shared" si="24"/>
        <v>--</v>
      </c>
      <c r="BE21" s="22" t="str">
        <f t="shared" si="24"/>
        <v>--</v>
      </c>
      <c r="BF21" s="23">
        <f t="shared" si="24"/>
        <v>4.9243771388483154E-2</v>
      </c>
      <c r="BH21">
        <v>52</v>
      </c>
      <c r="BI21">
        <v>70</v>
      </c>
      <c r="BJ21">
        <v>27</v>
      </c>
      <c r="BK21">
        <v>10</v>
      </c>
      <c r="BL21">
        <f t="shared" si="25"/>
        <v>11</v>
      </c>
      <c r="BM21">
        <f t="shared" si="26"/>
        <v>33</v>
      </c>
      <c r="BN21">
        <f t="shared" si="27"/>
        <v>55</v>
      </c>
    </row>
    <row r="22" spans="1:82" ht="12.75" customHeight="1" x14ac:dyDescent="0.25">
      <c r="A22" s="27" t="s">
        <v>104</v>
      </c>
      <c r="B22" s="64">
        <f t="shared" si="11"/>
        <v>238.76879863275721</v>
      </c>
      <c r="C22" s="64">
        <f t="shared" si="11"/>
        <v>0</v>
      </c>
      <c r="D22" s="64">
        <f t="shared" si="11"/>
        <v>0</v>
      </c>
      <c r="E22" s="19">
        <f t="shared" si="12"/>
        <v>238.76879863275721</v>
      </c>
      <c r="G22" s="21">
        <f t="shared" si="13"/>
        <v>14.708926047896146</v>
      </c>
      <c r="H22" s="21">
        <f t="shared" si="13"/>
        <v>0</v>
      </c>
      <c r="I22" s="21">
        <f t="shared" si="13"/>
        <v>0</v>
      </c>
      <c r="J22" s="21">
        <f t="shared" si="14"/>
        <v>14.708926047896146</v>
      </c>
      <c r="L22" s="22">
        <f t="shared" si="15"/>
        <v>6.1603216718946106E-2</v>
      </c>
      <c r="M22" s="22" t="str">
        <f t="shared" si="15"/>
        <v>--</v>
      </c>
      <c r="N22" s="22" t="str">
        <f t="shared" si="15"/>
        <v>--</v>
      </c>
      <c r="O22" s="23">
        <f t="shared" si="15"/>
        <v>6.1603216718946106E-2</v>
      </c>
      <c r="S22" s="27" t="s">
        <v>104</v>
      </c>
      <c r="T22" s="19">
        <v>159.042773485857</v>
      </c>
      <c r="U22" s="19">
        <v>0</v>
      </c>
      <c r="V22" s="19">
        <v>0</v>
      </c>
      <c r="W22" s="19">
        <f t="shared" si="16"/>
        <v>159.042773485857</v>
      </c>
      <c r="Y22" s="51">
        <v>11.236571591869073</v>
      </c>
      <c r="Z22" s="51">
        <v>0</v>
      </c>
      <c r="AA22" s="51">
        <v>0</v>
      </c>
      <c r="AB22" s="21">
        <f t="shared" si="17"/>
        <v>11.236571591869073</v>
      </c>
      <c r="AD22" s="22">
        <f t="shared" si="18"/>
        <v>7.0651255291824325E-2</v>
      </c>
      <c r="AE22" s="22" t="str">
        <f t="shared" si="18"/>
        <v>--</v>
      </c>
      <c r="AF22" s="22" t="str">
        <f t="shared" si="18"/>
        <v>--</v>
      </c>
      <c r="AG22" s="23">
        <f t="shared" si="18"/>
        <v>7.0651255291824325E-2</v>
      </c>
      <c r="AI22">
        <v>55</v>
      </c>
      <c r="AJ22">
        <v>72</v>
      </c>
      <c r="AK22">
        <v>27</v>
      </c>
      <c r="AL22">
        <v>10</v>
      </c>
      <c r="AM22">
        <f t="shared" si="19"/>
        <v>8</v>
      </c>
      <c r="AN22">
        <f t="shared" si="20"/>
        <v>30</v>
      </c>
      <c r="AO22">
        <f t="shared" si="21"/>
        <v>52</v>
      </c>
      <c r="AR22" s="27" t="s">
        <v>104</v>
      </c>
      <c r="AS22" s="19">
        <v>79.726025146900213</v>
      </c>
      <c r="AT22" s="19">
        <v>0</v>
      </c>
      <c r="AU22" s="19">
        <v>0</v>
      </c>
      <c r="AV22" s="19">
        <f t="shared" si="22"/>
        <v>79.726025146900213</v>
      </c>
      <c r="AX22" s="51">
        <v>3.472354456027074</v>
      </c>
      <c r="AY22" s="51">
        <v>0</v>
      </c>
      <c r="AZ22" s="51">
        <v>0</v>
      </c>
      <c r="BA22" s="21">
        <f t="shared" si="23"/>
        <v>3.472354456027074</v>
      </c>
      <c r="BC22" s="22">
        <f t="shared" si="24"/>
        <v>4.3553588048934368E-2</v>
      </c>
      <c r="BD22" s="22" t="str">
        <f t="shared" si="24"/>
        <v>--</v>
      </c>
      <c r="BE22" s="22" t="str">
        <f t="shared" si="24"/>
        <v>--</v>
      </c>
      <c r="BF22" s="23">
        <f t="shared" si="24"/>
        <v>4.3553588048934368E-2</v>
      </c>
      <c r="BH22">
        <v>55</v>
      </c>
      <c r="BI22">
        <v>72</v>
      </c>
      <c r="BJ22">
        <v>27</v>
      </c>
      <c r="BK22">
        <v>10</v>
      </c>
      <c r="BL22">
        <f t="shared" si="25"/>
        <v>11</v>
      </c>
      <c r="BM22">
        <f t="shared" si="26"/>
        <v>33</v>
      </c>
      <c r="BN22">
        <f t="shared" si="27"/>
        <v>55</v>
      </c>
      <c r="BS22" s="21">
        <f t="shared" ref="BS22:BU23" si="28">BW22+CA22</f>
        <v>10.433291268667521</v>
      </c>
      <c r="BT22" s="21">
        <f t="shared" si="28"/>
        <v>0</v>
      </c>
      <c r="BU22" s="21">
        <f t="shared" si="28"/>
        <v>0</v>
      </c>
      <c r="BW22" s="21">
        <v>8.6800103422803367</v>
      </c>
      <c r="BX22" s="21">
        <v>0</v>
      </c>
      <c r="BY22" s="21">
        <v>0</v>
      </c>
      <c r="CA22" s="21">
        <v>1.7532809263871838</v>
      </c>
      <c r="CB22" s="21">
        <v>0</v>
      </c>
      <c r="CC22" s="21">
        <v>0</v>
      </c>
      <c r="CD22" t="s">
        <v>178</v>
      </c>
    </row>
    <row r="23" spans="1:82" ht="12.75" customHeight="1" x14ac:dyDescent="0.25">
      <c r="A23" s="18" t="s">
        <v>17</v>
      </c>
      <c r="B23" s="19">
        <f>B19</f>
        <v>12672.611096242619</v>
      </c>
      <c r="C23" s="19">
        <f>C19</f>
        <v>0</v>
      </c>
      <c r="D23" s="19">
        <f>D19</f>
        <v>0</v>
      </c>
      <c r="E23" s="19">
        <f>E19</f>
        <v>12672.611096242619</v>
      </c>
      <c r="G23" s="21">
        <f>SUM(G17:G22)</f>
        <v>1634.4493502229907</v>
      </c>
      <c r="H23" s="21">
        <f>SUM(H17:H22)</f>
        <v>0</v>
      </c>
      <c r="I23" s="21">
        <f>SUM(I17:I22)</f>
        <v>0</v>
      </c>
      <c r="J23" s="21">
        <f>SUM(J17:J22)</f>
        <v>1634.4493502229907</v>
      </c>
      <c r="L23" s="22">
        <f t="shared" si="15"/>
        <v>0.12897494745243138</v>
      </c>
      <c r="M23" s="22" t="str">
        <f t="shared" si="15"/>
        <v>--</v>
      </c>
      <c r="N23" s="22" t="str">
        <f t="shared" si="15"/>
        <v>--</v>
      </c>
      <c r="O23" s="23">
        <f t="shared" si="15"/>
        <v>0.12897494745243138</v>
      </c>
      <c r="S23" s="18" t="s">
        <v>17</v>
      </c>
      <c r="T23" s="19">
        <f>T19</f>
        <v>7902.9064255046496</v>
      </c>
      <c r="U23" s="19">
        <f>U19</f>
        <v>0</v>
      </c>
      <c r="V23" s="19">
        <f>V19</f>
        <v>0</v>
      </c>
      <c r="W23" s="19">
        <f>W19</f>
        <v>7902.9064255046496</v>
      </c>
      <c r="Y23" s="21">
        <f>SUM(Y17:Y22)</f>
        <v>1021.7377983594952</v>
      </c>
      <c r="Z23" s="21">
        <f>SUM(Z17:Z22)</f>
        <v>0</v>
      </c>
      <c r="AA23" s="21">
        <f>SUM(AA17:AA22)</f>
        <v>0</v>
      </c>
      <c r="AB23" s="21">
        <f>SUM(AB17:AB22)</f>
        <v>1021.7377983594952</v>
      </c>
      <c r="AD23" s="22">
        <f t="shared" si="18"/>
        <v>0.12928633383056296</v>
      </c>
      <c r="AE23" s="22" t="str">
        <f t="shared" si="18"/>
        <v>--</v>
      </c>
      <c r="AF23" s="22" t="str">
        <f t="shared" si="18"/>
        <v>--</v>
      </c>
      <c r="AG23" s="23">
        <f t="shared" si="18"/>
        <v>0.12928633383056296</v>
      </c>
      <c r="AR23" s="18" t="s">
        <v>17</v>
      </c>
      <c r="AS23" s="19">
        <f>AS19</f>
        <v>4769.7046707379695</v>
      </c>
      <c r="AT23" s="19">
        <f>AT19</f>
        <v>0</v>
      </c>
      <c r="AU23" s="19">
        <f>AU19</f>
        <v>0</v>
      </c>
      <c r="AV23" s="19">
        <f>AV19</f>
        <v>4769.7046707379695</v>
      </c>
      <c r="AX23" s="21">
        <f>SUM(AX17:AX22)</f>
        <v>612.71155186349586</v>
      </c>
      <c r="AY23" s="21">
        <f>SUM(AY17:AY22)</f>
        <v>0</v>
      </c>
      <c r="AZ23" s="21">
        <f>SUM(AZ17:AZ22)</f>
        <v>0</v>
      </c>
      <c r="BA23" s="21">
        <f>SUM(BA17:BA22)</f>
        <v>612.71155186349586</v>
      </c>
      <c r="BC23" s="22">
        <f t="shared" si="24"/>
        <v>0.12845901248822961</v>
      </c>
      <c r="BD23" s="22" t="str">
        <f t="shared" si="24"/>
        <v>--</v>
      </c>
      <c r="BE23" s="22" t="str">
        <f t="shared" si="24"/>
        <v>--</v>
      </c>
      <c r="BF23" s="23">
        <f t="shared" si="24"/>
        <v>0.12845901248822961</v>
      </c>
      <c r="BS23" s="21">
        <f t="shared" si="28"/>
        <v>4.2756347792286258</v>
      </c>
      <c r="BT23" s="21">
        <f t="shared" si="28"/>
        <v>0</v>
      </c>
      <c r="BU23" s="21">
        <f t="shared" si="28"/>
        <v>0</v>
      </c>
      <c r="BW23" s="21">
        <v>2.5565612495887358</v>
      </c>
      <c r="BX23" s="21">
        <v>0</v>
      </c>
      <c r="BY23" s="21">
        <v>0</v>
      </c>
      <c r="CA23" s="21">
        <v>1.71907352963989</v>
      </c>
      <c r="CB23" s="21">
        <v>0</v>
      </c>
      <c r="CC23" s="21">
        <v>0</v>
      </c>
      <c r="CD23" s="46" t="s">
        <v>179</v>
      </c>
    </row>
    <row r="24" spans="1:82" ht="5.15" customHeight="1" x14ac:dyDescent="0.25">
      <c r="A24" s="18"/>
      <c r="B24" s="19"/>
      <c r="C24" s="19"/>
      <c r="D24" s="19"/>
      <c r="O24" s="17"/>
      <c r="S24" s="18"/>
      <c r="T24" s="19"/>
      <c r="U24" s="19"/>
      <c r="V24" s="19"/>
      <c r="AG24" s="17"/>
      <c r="AR24" s="18"/>
      <c r="AS24" s="19"/>
      <c r="AT24" s="19"/>
      <c r="AU24" s="19"/>
      <c r="BF24" s="17"/>
    </row>
    <row r="25" spans="1:82" ht="12.75" customHeight="1" x14ac:dyDescent="0.3">
      <c r="A25" s="16" t="s">
        <v>28</v>
      </c>
      <c r="B25" s="19"/>
      <c r="C25" s="19"/>
      <c r="D25" s="19"/>
      <c r="O25" s="17"/>
      <c r="S25" s="16" t="s">
        <v>28</v>
      </c>
      <c r="T25" s="19"/>
      <c r="U25" s="19"/>
      <c r="V25" s="19"/>
      <c r="AG25" s="17"/>
      <c r="AR25" s="16" t="s">
        <v>28</v>
      </c>
      <c r="AS25" s="19"/>
      <c r="AT25" s="19"/>
      <c r="AU25" s="19"/>
      <c r="BF25" s="17"/>
    </row>
    <row r="26" spans="1:82" ht="12.75" customHeight="1" x14ac:dyDescent="0.25">
      <c r="A26" s="27" t="s">
        <v>29</v>
      </c>
      <c r="B26" s="54">
        <f>B14+B23</f>
        <v>13447.943135831672</v>
      </c>
      <c r="C26" s="54">
        <f>C14+C23</f>
        <v>0</v>
      </c>
      <c r="D26" s="54">
        <f>D14+D23</f>
        <v>0</v>
      </c>
      <c r="E26" s="19">
        <f>SUM(B26:D26)</f>
        <v>13447.943135831672</v>
      </c>
      <c r="G26" s="21">
        <f t="shared" ref="G26:I27" si="29">SUM(Y26,AX26)</f>
        <v>5975.883107434156</v>
      </c>
      <c r="H26" s="21">
        <f t="shared" si="29"/>
        <v>0</v>
      </c>
      <c r="I26" s="21">
        <f t="shared" si="29"/>
        <v>0</v>
      </c>
      <c r="J26" s="21">
        <f>SUM(G26:I26)</f>
        <v>5975.883107434156</v>
      </c>
      <c r="L26" s="22">
        <f t="shared" ref="L26:O28" si="30">IF(B26&lt;&gt;0,G26/B26,"--")</f>
        <v>0.4443715330347866</v>
      </c>
      <c r="M26" s="22" t="str">
        <f t="shared" si="30"/>
        <v>--</v>
      </c>
      <c r="N26" s="22" t="str">
        <f t="shared" si="30"/>
        <v>--</v>
      </c>
      <c r="O26" s="23">
        <f t="shared" si="30"/>
        <v>0.4443715330347866</v>
      </c>
      <c r="S26" s="27" t="s">
        <v>29</v>
      </c>
      <c r="T26" s="54">
        <f>T14+T23</f>
        <v>8530.9093502446995</v>
      </c>
      <c r="U26" s="54">
        <f>U14+U23</f>
        <v>0</v>
      </c>
      <c r="V26" s="54">
        <f>V14+V23</f>
        <v>0</v>
      </c>
      <c r="W26" s="19">
        <f>SUM(T26:V26)</f>
        <v>8530.9093502446995</v>
      </c>
      <c r="Y26" s="51">
        <v>3790.8932661490335</v>
      </c>
      <c r="Z26" s="51">
        <v>0</v>
      </c>
      <c r="AA26" s="51">
        <v>0</v>
      </c>
      <c r="AB26" s="21">
        <f>SUM(Y26:AA26)</f>
        <v>3790.8932661490335</v>
      </c>
      <c r="AD26" s="22">
        <f t="shared" ref="AD26:AG28" si="31">IF(T26&lt;&gt;0,Y26/T26,"--")</f>
        <v>0.44437153303478671</v>
      </c>
      <c r="AE26" s="22" t="str">
        <f t="shared" si="31"/>
        <v>--</v>
      </c>
      <c r="AF26" s="22" t="str">
        <f t="shared" si="31"/>
        <v>--</v>
      </c>
      <c r="AG26" s="23">
        <f t="shared" si="31"/>
        <v>0.44437153303478671</v>
      </c>
      <c r="AI26">
        <v>75</v>
      </c>
      <c r="AM26">
        <f>$AM$8</f>
        <v>8</v>
      </c>
      <c r="AN26">
        <f>$AN$8</f>
        <v>30</v>
      </c>
      <c r="AO26">
        <f>$AO$8</f>
        <v>52</v>
      </c>
      <c r="AR26" s="27" t="s">
        <v>29</v>
      </c>
      <c r="AS26" s="54">
        <f>AS14+AS23</f>
        <v>4917.0337855869711</v>
      </c>
      <c r="AT26" s="54">
        <f>AT14+AT23</f>
        <v>0</v>
      </c>
      <c r="AU26" s="54">
        <f>AU14+AU23</f>
        <v>0</v>
      </c>
      <c r="AV26" s="19">
        <f>SUM(AS26:AU26)</f>
        <v>4917.0337855869711</v>
      </c>
      <c r="AX26" s="51">
        <v>2184.989841285123</v>
      </c>
      <c r="AY26" s="51">
        <v>0</v>
      </c>
      <c r="AZ26" s="51">
        <v>0</v>
      </c>
      <c r="BA26" s="21">
        <f>SUM(AX26:AZ26)</f>
        <v>2184.989841285123</v>
      </c>
      <c r="BC26" s="22">
        <f t="shared" ref="BC26:BF28" si="32">IF(AS26&lt;&gt;0,AX26/AS26,"--")</f>
        <v>0.44437153303478671</v>
      </c>
      <c r="BD26" s="22" t="str">
        <f t="shared" si="32"/>
        <v>--</v>
      </c>
      <c r="BE26" s="22" t="str">
        <f t="shared" si="32"/>
        <v>--</v>
      </c>
      <c r="BF26" s="23">
        <f t="shared" si="32"/>
        <v>0.44437153303478671</v>
      </c>
      <c r="BH26">
        <v>75</v>
      </c>
      <c r="BL26">
        <f>$BL$8</f>
        <v>11</v>
      </c>
      <c r="BM26">
        <f>$BM$8</f>
        <v>33</v>
      </c>
      <c r="BN26">
        <f>$BN$8</f>
        <v>55</v>
      </c>
    </row>
    <row r="27" spans="1:82" ht="12.75" customHeight="1" x14ac:dyDescent="0.25">
      <c r="A27" s="27" t="s">
        <v>30</v>
      </c>
      <c r="B27" s="64">
        <f>SUM(T27,AS27)</f>
        <v>1409.0440630658798</v>
      </c>
      <c r="C27" s="64">
        <f>SUM(U27,AT27)</f>
        <v>0</v>
      </c>
      <c r="D27" s="64">
        <f>SUM(V27,AU27)</f>
        <v>0</v>
      </c>
      <c r="E27" s="19">
        <f>SUM(B27:D27)</f>
        <v>1409.0440630658798</v>
      </c>
      <c r="G27" s="21">
        <f t="shared" si="29"/>
        <v>5697.1045175040717</v>
      </c>
      <c r="H27" s="21">
        <f t="shared" si="29"/>
        <v>0</v>
      </c>
      <c r="I27" s="21">
        <f t="shared" si="29"/>
        <v>0</v>
      </c>
      <c r="J27" s="21">
        <f>SUM(G27:I27)</f>
        <v>5697.1045175040717</v>
      </c>
      <c r="L27" s="22">
        <f t="shared" si="30"/>
        <v>4.0432408516082754</v>
      </c>
      <c r="M27" s="22" t="str">
        <f t="shared" si="30"/>
        <v>--</v>
      </c>
      <c r="N27" s="22" t="str">
        <f t="shared" si="30"/>
        <v>--</v>
      </c>
      <c r="O27" s="23">
        <f t="shared" si="30"/>
        <v>4.0432408516082754</v>
      </c>
      <c r="S27" s="27" t="s">
        <v>30</v>
      </c>
      <c r="T27" s="19">
        <v>1095.054686533952</v>
      </c>
      <c r="U27" s="19">
        <v>0</v>
      </c>
      <c r="V27" s="19">
        <v>0</v>
      </c>
      <c r="W27" s="19">
        <f>SUM(T27:V27)</f>
        <v>1095.054686533952</v>
      </c>
      <c r="Y27" s="51">
        <v>4427.569843339169</v>
      </c>
      <c r="Z27" s="51">
        <v>0</v>
      </c>
      <c r="AA27" s="51">
        <v>0</v>
      </c>
      <c r="AB27" s="21">
        <f>SUM(Y27:AA27)</f>
        <v>4427.569843339169</v>
      </c>
      <c r="AD27" s="22">
        <f t="shared" si="31"/>
        <v>4.0432408516082754</v>
      </c>
      <c r="AE27" s="22" t="str">
        <f t="shared" si="31"/>
        <v>--</v>
      </c>
      <c r="AF27" s="22" t="str">
        <f t="shared" si="31"/>
        <v>--</v>
      </c>
      <c r="AG27" s="23">
        <f t="shared" si="31"/>
        <v>4.0432408516082754</v>
      </c>
      <c r="AI27">
        <v>76</v>
      </c>
      <c r="AM27">
        <f>$AM$8</f>
        <v>8</v>
      </c>
      <c r="AN27">
        <f>$AN$8</f>
        <v>30</v>
      </c>
      <c r="AO27">
        <f>$AO$8</f>
        <v>52</v>
      </c>
      <c r="AR27" s="27" t="s">
        <v>30</v>
      </c>
      <c r="AS27" s="19">
        <v>313.98937653192775</v>
      </c>
      <c r="AT27" s="19">
        <v>0</v>
      </c>
      <c r="AU27" s="19">
        <v>0</v>
      </c>
      <c r="AV27" s="19">
        <f>SUM(AS27:AU27)</f>
        <v>313.98937653192775</v>
      </c>
      <c r="AX27" s="51">
        <v>1269.534674164903</v>
      </c>
      <c r="AY27" s="51">
        <v>0</v>
      </c>
      <c r="AZ27" s="51">
        <v>0</v>
      </c>
      <c r="BA27" s="21">
        <f>SUM(AX27:AZ27)</f>
        <v>1269.534674164903</v>
      </c>
      <c r="BC27" s="22">
        <f t="shared" si="32"/>
        <v>4.0432408516082754</v>
      </c>
      <c r="BD27" s="22" t="str">
        <f t="shared" si="32"/>
        <v>--</v>
      </c>
      <c r="BE27" s="22" t="str">
        <f t="shared" si="32"/>
        <v>--</v>
      </c>
      <c r="BF27" s="23">
        <f t="shared" si="32"/>
        <v>4.0432408516082754</v>
      </c>
      <c r="BH27">
        <v>76</v>
      </c>
      <c r="BL27">
        <f>$BL$8</f>
        <v>11</v>
      </c>
      <c r="BM27">
        <f>$BM$8</f>
        <v>33</v>
      </c>
      <c r="BN27">
        <f>$BN$8</f>
        <v>55</v>
      </c>
    </row>
    <row r="28" spans="1:82" ht="12.75" customHeight="1" x14ac:dyDescent="0.25">
      <c r="A28" s="18" t="s">
        <v>17</v>
      </c>
      <c r="B28" s="19">
        <f>B26</f>
        <v>13447.943135831672</v>
      </c>
      <c r="C28" s="19">
        <f>C26</f>
        <v>0</v>
      </c>
      <c r="D28" s="19">
        <f>D26</f>
        <v>0</v>
      </c>
      <c r="E28" s="19">
        <f>E26</f>
        <v>13447.943135831672</v>
      </c>
      <c r="G28" s="21">
        <f>SUM(G26:G27)</f>
        <v>11672.987624938229</v>
      </c>
      <c r="H28" s="21">
        <f>SUM(H26:H27)</f>
        <v>0</v>
      </c>
      <c r="I28" s="21">
        <f>SUM(I26:I27)</f>
        <v>0</v>
      </c>
      <c r="J28" s="21">
        <f>SUM(J26:J27)</f>
        <v>11672.987624938229</v>
      </c>
      <c r="L28" s="22">
        <f t="shared" si="30"/>
        <v>0.86801286315941328</v>
      </c>
      <c r="M28" s="22" t="str">
        <f t="shared" si="30"/>
        <v>--</v>
      </c>
      <c r="N28" s="22" t="str">
        <f t="shared" si="30"/>
        <v>--</v>
      </c>
      <c r="O28" s="23">
        <f t="shared" si="30"/>
        <v>0.86801286315941328</v>
      </c>
      <c r="S28" s="18" t="s">
        <v>17</v>
      </c>
      <c r="T28" s="19">
        <f>T26</f>
        <v>8530.9093502446995</v>
      </c>
      <c r="U28" s="19">
        <f>U26</f>
        <v>0</v>
      </c>
      <c r="V28" s="19">
        <f>V26</f>
        <v>0</v>
      </c>
      <c r="W28" s="19">
        <f>W26</f>
        <v>8530.9093502446995</v>
      </c>
      <c r="Y28" s="21">
        <f>SUM(Y26:Y27)</f>
        <v>8218.4631094882025</v>
      </c>
      <c r="Z28" s="21">
        <f>SUM(Z26:Z27)</f>
        <v>0</v>
      </c>
      <c r="AA28" s="21">
        <f>SUM(AA26:AA27)</f>
        <v>0</v>
      </c>
      <c r="AB28" s="21">
        <f>SUM(AB26:AB27)</f>
        <v>8218.4631094882025</v>
      </c>
      <c r="AD28" s="22">
        <f t="shared" si="31"/>
        <v>0.96337480238873541</v>
      </c>
      <c r="AE28" s="22" t="str">
        <f t="shared" si="31"/>
        <v>--</v>
      </c>
      <c r="AF28" s="22" t="str">
        <f t="shared" si="31"/>
        <v>--</v>
      </c>
      <c r="AG28" s="23">
        <f t="shared" si="31"/>
        <v>0.96337480238873541</v>
      </c>
      <c r="AR28" s="18" t="s">
        <v>17</v>
      </c>
      <c r="AS28" s="19">
        <f>AS26</f>
        <v>4917.0337855869711</v>
      </c>
      <c r="AT28" s="19">
        <f>AT26</f>
        <v>0</v>
      </c>
      <c r="AU28" s="19">
        <f>AU26</f>
        <v>0</v>
      </c>
      <c r="AV28" s="19">
        <f>AV26</f>
        <v>4917.0337855869711</v>
      </c>
      <c r="AX28" s="21">
        <f>SUM(AX26:AX27)</f>
        <v>3454.5245154500262</v>
      </c>
      <c r="AY28" s="21">
        <f>SUM(AY26:AY27)</f>
        <v>0</v>
      </c>
      <c r="AZ28" s="21">
        <f>SUM(AZ26:AZ27)</f>
        <v>0</v>
      </c>
      <c r="BA28" s="21">
        <f>SUM(BA26:BA27)</f>
        <v>3454.5245154500262</v>
      </c>
      <c r="BC28" s="22">
        <f t="shared" si="32"/>
        <v>0.70256269655418735</v>
      </c>
      <c r="BD28" s="22" t="str">
        <f t="shared" si="32"/>
        <v>--</v>
      </c>
      <c r="BE28" s="22" t="str">
        <f t="shared" si="32"/>
        <v>--</v>
      </c>
      <c r="BF28" s="23">
        <f t="shared" si="32"/>
        <v>0.70256269655418735</v>
      </c>
    </row>
    <row r="29" spans="1:82" ht="5.15" customHeight="1" x14ac:dyDescent="0.25">
      <c r="A29" s="18"/>
      <c r="B29" s="19"/>
      <c r="C29" s="19"/>
      <c r="D29" s="19"/>
      <c r="O29" s="17"/>
      <c r="S29" s="18"/>
      <c r="T29" s="19"/>
      <c r="U29" s="19"/>
      <c r="V29" s="19"/>
      <c r="AG29" s="17"/>
      <c r="AR29" s="18"/>
      <c r="AS29" s="19"/>
      <c r="AT29" s="19"/>
      <c r="AU29" s="19"/>
      <c r="BF29" s="17"/>
    </row>
    <row r="30" spans="1:82" ht="12.75" customHeight="1" x14ac:dyDescent="0.25">
      <c r="A30" s="18" t="s">
        <v>31</v>
      </c>
      <c r="B30" s="19">
        <f>B28</f>
        <v>13447.943135831672</v>
      </c>
      <c r="C30" s="19">
        <f>C28</f>
        <v>0</v>
      </c>
      <c r="D30" s="19">
        <f>D28</f>
        <v>0</v>
      </c>
      <c r="E30" s="19">
        <f>E28</f>
        <v>13447.943135831672</v>
      </c>
      <c r="G30" s="21">
        <f>SUM(G14,G23,G28)</f>
        <v>13419.547208150812</v>
      </c>
      <c r="H30" s="21">
        <f>SUM(H14,H23,H28)</f>
        <v>0</v>
      </c>
      <c r="I30" s="21">
        <f>SUM(I14,I23,I28)</f>
        <v>0</v>
      </c>
      <c r="J30" s="21">
        <f>SUM(J14,J23,J28)</f>
        <v>13419.547208150812</v>
      </c>
      <c r="L30" s="22">
        <f>IF(B30&lt;&gt;0,G30/B30,"--")</f>
        <v>0.99788845569957829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0.99788845569957829</v>
      </c>
      <c r="S30" s="18" t="s">
        <v>31</v>
      </c>
      <c r="T30" s="19">
        <f>T28</f>
        <v>8530.9093502446995</v>
      </c>
      <c r="U30" s="19">
        <f>U28</f>
        <v>0</v>
      </c>
      <c r="V30" s="19">
        <f>V28</f>
        <v>0</v>
      </c>
      <c r="W30" s="19">
        <f>W28</f>
        <v>8530.9093502446995</v>
      </c>
      <c r="Y30" s="21">
        <f>SUM(Y14,Y23,Y28)</f>
        <v>9331.2363162413058</v>
      </c>
      <c r="Z30" s="21">
        <f>SUM(Z14,Z23,Z28)</f>
        <v>0</v>
      </c>
      <c r="AA30" s="21">
        <f>SUM(AA14,AA23,AA28)</f>
        <v>0</v>
      </c>
      <c r="AB30" s="21">
        <f>SUM(AB14,AB23,AB28)</f>
        <v>9331.2363162413058</v>
      </c>
      <c r="AD30" s="22">
        <f>IF(T30&lt;&gt;0,Y30/T30,"--")</f>
        <v>1.0938149654554294</v>
      </c>
      <c r="AE30" s="22" t="str">
        <f>IF(U30&lt;&gt;0,Z30/U30,"--")</f>
        <v>--</v>
      </c>
      <c r="AF30" s="22" t="str">
        <f>IF(V30&lt;&gt;0,AA30/V30,"--")</f>
        <v>--</v>
      </c>
      <c r="AG30" s="23">
        <f>IF(W30&lt;&gt;0,AB30/W30,"--")</f>
        <v>1.0938149654554294</v>
      </c>
      <c r="AR30" s="18" t="s">
        <v>31</v>
      </c>
      <c r="AS30" s="19">
        <f>AS28</f>
        <v>4917.0337855869711</v>
      </c>
      <c r="AT30" s="19">
        <f>AT28</f>
        <v>0</v>
      </c>
      <c r="AU30" s="19">
        <f>AU28</f>
        <v>0</v>
      </c>
      <c r="AV30" s="19">
        <f>AV28</f>
        <v>4917.0337855869711</v>
      </c>
      <c r="AX30" s="21">
        <f>SUM(AX14,AX23,AX28)</f>
        <v>4088.3108919095075</v>
      </c>
      <c r="AY30" s="21">
        <f>SUM(AY14,AY23,AY28)</f>
        <v>0</v>
      </c>
      <c r="AZ30" s="21">
        <f>SUM(AZ14,AZ23,AZ28)</f>
        <v>0</v>
      </c>
      <c r="BA30" s="21">
        <f>SUM(BA14,BA23,BA28)</f>
        <v>4088.3108919095075</v>
      </c>
      <c r="BC30" s="22">
        <f>IF(AS30&lt;&gt;0,AX30/AS30,"--")</f>
        <v>0.83145877579555116</v>
      </c>
      <c r="BD30" s="22" t="str">
        <f>IF(AT30&lt;&gt;0,AY30/AT30,"--")</f>
        <v>--</v>
      </c>
      <c r="BE30" s="22" t="str">
        <f>IF(AU30&lt;&gt;0,AZ30/AU30,"--")</f>
        <v>--</v>
      </c>
      <c r="BF30" s="23">
        <f>IF(AV30&lt;&gt;0,BA30/AV30,"--")</f>
        <v>0.83145877579555116</v>
      </c>
    </row>
    <row r="31" spans="1:82" ht="5.15" customHeight="1" x14ac:dyDescent="0.25">
      <c r="A31" s="18"/>
      <c r="B31" s="19"/>
      <c r="C31" s="19"/>
      <c r="D31" s="19"/>
      <c r="O31" s="17"/>
      <c r="S31" s="18"/>
      <c r="T31" s="19"/>
      <c r="U31" s="19"/>
      <c r="V31" s="19"/>
      <c r="AG31" s="17"/>
      <c r="AR31" s="18"/>
      <c r="AS31" s="19"/>
      <c r="AT31" s="19"/>
      <c r="AU31" s="19"/>
      <c r="BF31" s="17"/>
    </row>
    <row r="32" spans="1:82" ht="12.75" customHeight="1" x14ac:dyDescent="0.3">
      <c r="A32" s="78" t="s">
        <v>32</v>
      </c>
      <c r="B32" s="19"/>
      <c r="C32" s="19"/>
      <c r="D32" s="19"/>
      <c r="O32" s="17"/>
      <c r="S32" s="78" t="s">
        <v>32</v>
      </c>
      <c r="T32" s="19"/>
      <c r="U32" s="19"/>
      <c r="V32" s="19"/>
      <c r="AG32" s="17"/>
      <c r="AR32" s="78" t="s">
        <v>32</v>
      </c>
      <c r="AS32" s="19"/>
      <c r="AT32" s="19"/>
      <c r="AU32" s="19"/>
      <c r="BF32" s="17"/>
    </row>
    <row r="33" spans="1:66" ht="12.75" customHeight="1" x14ac:dyDescent="0.3">
      <c r="A33" s="16" t="s">
        <v>106</v>
      </c>
      <c r="B33" s="19"/>
      <c r="C33" s="19"/>
      <c r="D33" s="19"/>
      <c r="O33" s="17"/>
      <c r="S33" s="16" t="s">
        <v>106</v>
      </c>
      <c r="T33" s="19"/>
      <c r="U33" s="19"/>
      <c r="V33" s="19"/>
      <c r="AG33" s="17"/>
      <c r="AR33" s="16" t="s">
        <v>106</v>
      </c>
      <c r="AS33" s="19"/>
      <c r="AT33" s="19"/>
      <c r="AU33" s="19"/>
      <c r="BF33" s="17"/>
    </row>
    <row r="34" spans="1:66" ht="12.75" customHeight="1" x14ac:dyDescent="0.25">
      <c r="A34" s="18" t="s">
        <v>13</v>
      </c>
      <c r="B34" s="64">
        <f t="shared" ref="B34:D36" si="33">SUM(T34,AS34)</f>
        <v>619.98092547427086</v>
      </c>
      <c r="C34" s="64">
        <f t="shared" si="33"/>
        <v>443.85127319406649</v>
      </c>
      <c r="D34" s="64">
        <f t="shared" si="33"/>
        <v>4.1989665209874039</v>
      </c>
      <c r="E34" s="19">
        <f>SUM(B34:D34)</f>
        <v>1068.0311651893246</v>
      </c>
      <c r="G34" s="21">
        <f t="shared" ref="G34:I36" si="34">SUM(Y34,AX34)</f>
        <v>48.857452697319722</v>
      </c>
      <c r="H34" s="21">
        <f t="shared" si="34"/>
        <v>61.284222172233292</v>
      </c>
      <c r="I34" s="21">
        <f t="shared" si="34"/>
        <v>0.45792687977488</v>
      </c>
      <c r="J34" s="21">
        <f>SUM(G34:I34)</f>
        <v>110.59960174932789</v>
      </c>
      <c r="L34" s="22">
        <f t="shared" ref="L34:O37" si="35">IF(B34&lt;&gt;0,G34/B34,"--")</f>
        <v>7.8804767517556953E-2</v>
      </c>
      <c r="M34" s="22">
        <f t="shared" si="35"/>
        <v>0.13807377802752815</v>
      </c>
      <c r="N34" s="22">
        <f t="shared" si="35"/>
        <v>0.1090570447480483</v>
      </c>
      <c r="O34" s="23">
        <f t="shared" si="35"/>
        <v>0.10355465772360907</v>
      </c>
      <c r="S34" s="18" t="s">
        <v>13</v>
      </c>
      <c r="T34" s="19">
        <v>619.98092547427086</v>
      </c>
      <c r="U34" s="19">
        <v>22.392592983715996</v>
      </c>
      <c r="V34" s="19">
        <v>4.1989665209874039</v>
      </c>
      <c r="W34" s="19">
        <f>SUM(T34:V34)</f>
        <v>646.57248497897422</v>
      </c>
      <c r="Y34" s="51">
        <v>48.857452697319722</v>
      </c>
      <c r="Z34" s="51">
        <v>3.348986332483884</v>
      </c>
      <c r="AA34" s="51">
        <v>0.45792687977488</v>
      </c>
      <c r="AB34" s="21">
        <f>SUM(Y34:AA34)</f>
        <v>52.664365909578486</v>
      </c>
      <c r="AD34" s="22">
        <f t="shared" ref="AD34:AG37" si="36">IF(T34&lt;&gt;0,Y34/T34,"--")</f>
        <v>7.8804767517556953E-2</v>
      </c>
      <c r="AE34" s="22">
        <f t="shared" si="36"/>
        <v>0.14955777273848023</v>
      </c>
      <c r="AF34" s="22">
        <f t="shared" si="36"/>
        <v>0.1090570447480483</v>
      </c>
      <c r="AG34" s="23">
        <f t="shared" si="36"/>
        <v>8.1451603854270208E-2</v>
      </c>
      <c r="AI34">
        <v>0</v>
      </c>
      <c r="AM34">
        <f>$AM$8</f>
        <v>8</v>
      </c>
      <c r="AN34">
        <f>$AN$8</f>
        <v>30</v>
      </c>
      <c r="AO34">
        <f>$AO$8</f>
        <v>52</v>
      </c>
      <c r="AR34" s="18" t="s">
        <v>13</v>
      </c>
      <c r="AS34" s="19">
        <v>0</v>
      </c>
      <c r="AT34" s="19">
        <v>421.45868021035051</v>
      </c>
      <c r="AU34" s="19">
        <v>0</v>
      </c>
      <c r="AV34" s="19">
        <f>SUM(AS34:AU34)</f>
        <v>421.45868021035051</v>
      </c>
      <c r="AX34" s="51">
        <v>0</v>
      </c>
      <c r="AY34" s="51">
        <v>57.93523583974941</v>
      </c>
      <c r="AZ34" s="51">
        <v>0</v>
      </c>
      <c r="BA34" s="21">
        <f>SUM(AX34:AZ34)</f>
        <v>57.93523583974941</v>
      </c>
      <c r="BC34" s="22" t="str">
        <f t="shared" ref="BC34:BF37" si="37">IF(AS34&lt;&gt;0,AX34/AS34,"--")</f>
        <v>--</v>
      </c>
      <c r="BD34" s="22">
        <f t="shared" si="37"/>
        <v>0.13746361994688036</v>
      </c>
      <c r="BE34" s="22" t="str">
        <f t="shared" si="37"/>
        <v>--</v>
      </c>
      <c r="BF34" s="23">
        <f t="shared" si="37"/>
        <v>0.13746361994688036</v>
      </c>
      <c r="BH34">
        <v>0</v>
      </c>
      <c r="BL34">
        <f>$BL$8</f>
        <v>11</v>
      </c>
      <c r="BM34">
        <f>$BM$8</f>
        <v>33</v>
      </c>
      <c r="BN34">
        <f>$BN$8</f>
        <v>55</v>
      </c>
    </row>
    <row r="35" spans="1:66" ht="12.75" customHeight="1" x14ac:dyDescent="0.25">
      <c r="A35" s="27" t="s">
        <v>111</v>
      </c>
      <c r="B35" s="64">
        <f t="shared" si="33"/>
        <v>619.98092547427086</v>
      </c>
      <c r="C35" s="64">
        <f t="shared" si="33"/>
        <v>443.85127319406649</v>
      </c>
      <c r="D35" s="64">
        <f t="shared" si="33"/>
        <v>4.1989665209874039</v>
      </c>
      <c r="E35" s="19">
        <f>SUM(B35:D35)</f>
        <v>1068.0311651893246</v>
      </c>
      <c r="G35" s="21">
        <f t="shared" si="34"/>
        <v>93.014447725346059</v>
      </c>
      <c r="H35" s="21">
        <f t="shared" si="34"/>
        <v>220.3301427591114</v>
      </c>
      <c r="I35" s="21">
        <f t="shared" si="34"/>
        <v>4.2538068901195638</v>
      </c>
      <c r="J35" s="21">
        <f>SUM(G35:I35)</f>
        <v>317.59839737457702</v>
      </c>
      <c r="L35" s="22">
        <f t="shared" si="35"/>
        <v>0.15002791844634927</v>
      </c>
      <c r="M35" s="22">
        <f t="shared" si="35"/>
        <v>0.4964053413062437</v>
      </c>
      <c r="N35" s="22">
        <f t="shared" si="35"/>
        <v>1.0130604444827209</v>
      </c>
      <c r="O35" s="23">
        <f t="shared" si="35"/>
        <v>0.29736809910249945</v>
      </c>
      <c r="S35" s="27" t="s">
        <v>111</v>
      </c>
      <c r="T35" s="19">
        <v>619.98092547427086</v>
      </c>
      <c r="U35" s="19">
        <v>22.392592983715993</v>
      </c>
      <c r="V35" s="19">
        <v>4.1989665209874039</v>
      </c>
      <c r="W35" s="19">
        <f>SUM(T35:V35)</f>
        <v>646.57248497897422</v>
      </c>
      <c r="Y35" s="51">
        <v>93.014447725346059</v>
      </c>
      <c r="Z35" s="51">
        <v>11.115802762813336</v>
      </c>
      <c r="AA35" s="51">
        <v>4.2538068901195638</v>
      </c>
      <c r="AB35" s="21">
        <f>SUM(Y35:AA35)</f>
        <v>108.38405737827895</v>
      </c>
      <c r="AD35" s="22">
        <f t="shared" si="36"/>
        <v>0.15002791844634927</v>
      </c>
      <c r="AE35" s="22">
        <f t="shared" si="36"/>
        <v>0.49640534130624375</v>
      </c>
      <c r="AF35" s="22">
        <f t="shared" si="36"/>
        <v>1.0130604444827209</v>
      </c>
      <c r="AG35" s="23">
        <f t="shared" si="36"/>
        <v>0.16762862617298582</v>
      </c>
      <c r="AI35">
        <v>3</v>
      </c>
      <c r="AM35">
        <f>$AM$8</f>
        <v>8</v>
      </c>
      <c r="AN35">
        <f>$AN$8</f>
        <v>30</v>
      </c>
      <c r="AO35">
        <f>$AO$8</f>
        <v>52</v>
      </c>
      <c r="AR35" s="27" t="s">
        <v>111</v>
      </c>
      <c r="AS35" s="19">
        <v>0</v>
      </c>
      <c r="AT35" s="19">
        <v>421.45868021035051</v>
      </c>
      <c r="AU35" s="19">
        <v>0</v>
      </c>
      <c r="AV35" s="19">
        <f>SUM(AS35:AU35)</f>
        <v>421.45868021035051</v>
      </c>
      <c r="AX35" s="51">
        <v>0</v>
      </c>
      <c r="AY35" s="51">
        <v>209.21433999629807</v>
      </c>
      <c r="AZ35" s="51">
        <v>0</v>
      </c>
      <c r="BA35" s="21">
        <f>SUM(AX35:AZ35)</f>
        <v>209.21433999629807</v>
      </c>
      <c r="BC35" s="22" t="str">
        <f t="shared" si="37"/>
        <v>--</v>
      </c>
      <c r="BD35" s="22">
        <f t="shared" si="37"/>
        <v>0.4964053413062437</v>
      </c>
      <c r="BE35" s="22" t="str">
        <f t="shared" si="37"/>
        <v>--</v>
      </c>
      <c r="BF35" s="23">
        <f t="shared" si="37"/>
        <v>0.4964053413062437</v>
      </c>
      <c r="BH35">
        <v>3</v>
      </c>
      <c r="BL35">
        <f>$BL$8</f>
        <v>11</v>
      </c>
      <c r="BM35">
        <f>$BM$8</f>
        <v>33</v>
      </c>
      <c r="BN35">
        <f>$BN$8</f>
        <v>55</v>
      </c>
    </row>
    <row r="36" spans="1:66" ht="12.75" customHeight="1" x14ac:dyDescent="0.25">
      <c r="A36" s="18" t="s">
        <v>14</v>
      </c>
      <c r="B36" s="64">
        <f t="shared" si="33"/>
        <v>250.24487281311684</v>
      </c>
      <c r="C36" s="64">
        <f t="shared" si="33"/>
        <v>405.54953496508233</v>
      </c>
      <c r="D36" s="64">
        <f t="shared" si="33"/>
        <v>1.0206000728366114</v>
      </c>
      <c r="E36" s="19">
        <f>SUM(B36:D36)</f>
        <v>656.81500785103583</v>
      </c>
      <c r="G36" s="21">
        <f t="shared" si="34"/>
        <v>58.917389749436076</v>
      </c>
      <c r="H36" s="21">
        <f t="shared" si="34"/>
        <v>193.20462784951769</v>
      </c>
      <c r="I36" s="21">
        <f t="shared" si="34"/>
        <v>0.23012248782509132</v>
      </c>
      <c r="J36" s="21">
        <f>SUM(G36:I36)</f>
        <v>252.35214008677886</v>
      </c>
      <c r="L36" s="22">
        <f t="shared" si="35"/>
        <v>0.23543894860709355</v>
      </c>
      <c r="M36" s="22">
        <f t="shared" si="35"/>
        <v>0.47640204510690054</v>
      </c>
      <c r="N36" s="22">
        <f t="shared" si="35"/>
        <v>0.22547763217917366</v>
      </c>
      <c r="O36" s="23">
        <f t="shared" si="35"/>
        <v>0.38420580691726786</v>
      </c>
      <c r="S36" s="18" t="s">
        <v>14</v>
      </c>
      <c r="T36" s="19">
        <v>250.24487281311684</v>
      </c>
      <c r="U36" s="19">
        <v>14.862002635596188</v>
      </c>
      <c r="V36" s="19">
        <v>1.0206000728366114</v>
      </c>
      <c r="W36" s="19">
        <f>SUM(T36:V36)</f>
        <v>266.12747552154963</v>
      </c>
      <c r="Y36" s="51">
        <v>58.917389749436076</v>
      </c>
      <c r="Z36" s="51">
        <v>7.0802884499821692</v>
      </c>
      <c r="AA36" s="51">
        <v>0.23012248782509132</v>
      </c>
      <c r="AB36" s="21">
        <f>SUM(Y36:AA36)</f>
        <v>66.227800687243331</v>
      </c>
      <c r="AD36" s="22">
        <f t="shared" si="36"/>
        <v>0.23543894860709355</v>
      </c>
      <c r="AE36" s="22">
        <f t="shared" si="36"/>
        <v>0.47640204510690048</v>
      </c>
      <c r="AF36" s="22">
        <f t="shared" si="36"/>
        <v>0.22547763217917366</v>
      </c>
      <c r="AG36" s="23">
        <f t="shared" si="36"/>
        <v>0.24885743404528912</v>
      </c>
      <c r="AI36">
        <v>9</v>
      </c>
      <c r="AM36">
        <f>$AM$8</f>
        <v>8</v>
      </c>
      <c r="AN36">
        <f>$AN$8</f>
        <v>30</v>
      </c>
      <c r="AO36">
        <f>$AO$8</f>
        <v>52</v>
      </c>
      <c r="AR36" s="18" t="s">
        <v>14</v>
      </c>
      <c r="AS36" s="19">
        <v>0</v>
      </c>
      <c r="AT36" s="19">
        <v>390.68753232948615</v>
      </c>
      <c r="AU36" s="19">
        <v>0</v>
      </c>
      <c r="AV36" s="19">
        <f>SUM(AS36:AU36)</f>
        <v>390.68753232948615</v>
      </c>
      <c r="AX36" s="51">
        <v>0</v>
      </c>
      <c r="AY36" s="51">
        <v>186.12433939953553</v>
      </c>
      <c r="AZ36" s="51">
        <v>0</v>
      </c>
      <c r="BA36" s="21">
        <f>SUM(AX36:AZ36)</f>
        <v>186.12433939953553</v>
      </c>
      <c r="BC36" s="22" t="str">
        <f t="shared" si="37"/>
        <v>--</v>
      </c>
      <c r="BD36" s="22">
        <f t="shared" si="37"/>
        <v>0.47640204510690054</v>
      </c>
      <c r="BE36" s="22" t="str">
        <f t="shared" si="37"/>
        <v>--</v>
      </c>
      <c r="BF36" s="23">
        <f t="shared" si="37"/>
        <v>0.47640204510690054</v>
      </c>
      <c r="BH36">
        <v>9</v>
      </c>
      <c r="BL36">
        <f>$BL$8</f>
        <v>11</v>
      </c>
      <c r="BM36">
        <f>$BM$8</f>
        <v>33</v>
      </c>
      <c r="BN36">
        <f>$BN$8</f>
        <v>55</v>
      </c>
    </row>
    <row r="37" spans="1:66" ht="12.75" customHeight="1" x14ac:dyDescent="0.25">
      <c r="A37" s="18" t="s">
        <v>17</v>
      </c>
      <c r="B37" s="19">
        <f>B34</f>
        <v>619.98092547427086</v>
      </c>
      <c r="C37" s="19">
        <f>C34</f>
        <v>443.85127319406649</v>
      </c>
      <c r="D37" s="19">
        <f>D34</f>
        <v>4.1989665209874039</v>
      </c>
      <c r="E37" s="19">
        <f>E34</f>
        <v>1068.0311651893246</v>
      </c>
      <c r="G37" s="21">
        <f>SUM(G34:G36)</f>
        <v>200.78929017210186</v>
      </c>
      <c r="H37" s="21">
        <f>SUM(H34:H36)</f>
        <v>474.8189927808624</v>
      </c>
      <c r="I37" s="21">
        <f>SUM(I34:I36)</f>
        <v>4.9418562577195351</v>
      </c>
      <c r="J37" s="21">
        <f>SUM(J34:J36)</f>
        <v>680.55013921068371</v>
      </c>
      <c r="L37" s="22">
        <f t="shared" si="35"/>
        <v>0.32386365760930913</v>
      </c>
      <c r="M37" s="22">
        <f t="shared" si="35"/>
        <v>1.0697704872263727</v>
      </c>
      <c r="N37" s="22">
        <f t="shared" si="35"/>
        <v>1.1769220433216119</v>
      </c>
      <c r="O37" s="23">
        <f t="shared" si="35"/>
        <v>0.63720063738968324</v>
      </c>
      <c r="S37" s="18" t="s">
        <v>17</v>
      </c>
      <c r="T37" s="19">
        <f>T34</f>
        <v>619.98092547427086</v>
      </c>
      <c r="U37" s="19">
        <f>U34</f>
        <v>22.392592983715996</v>
      </c>
      <c r="V37" s="19">
        <f>V34</f>
        <v>4.1989665209874039</v>
      </c>
      <c r="W37" s="19">
        <f>W34</f>
        <v>646.57248497897422</v>
      </c>
      <c r="Y37" s="21">
        <f>SUM(Y34:Y36)</f>
        <v>200.78929017210186</v>
      </c>
      <c r="Z37" s="21">
        <f>SUM(Z34:Z36)</f>
        <v>21.545077545279391</v>
      </c>
      <c r="AA37" s="21">
        <f>SUM(AA34:AA36)</f>
        <v>4.9418562577195351</v>
      </c>
      <c r="AB37" s="21">
        <f>SUM(AB34:AB36)</f>
        <v>227.27622397510078</v>
      </c>
      <c r="AD37" s="22">
        <f t="shared" si="36"/>
        <v>0.32386365760930913</v>
      </c>
      <c r="AE37" s="22">
        <f t="shared" si="36"/>
        <v>0.9621519741347988</v>
      </c>
      <c r="AF37" s="22">
        <f t="shared" si="36"/>
        <v>1.1769220433216119</v>
      </c>
      <c r="AG37" s="23">
        <f t="shared" si="36"/>
        <v>0.35150927274997101</v>
      </c>
      <c r="AR37" s="18" t="s">
        <v>17</v>
      </c>
      <c r="AS37" s="19">
        <f>AS34</f>
        <v>0</v>
      </c>
      <c r="AT37" s="19">
        <f>AT34</f>
        <v>421.45868021035051</v>
      </c>
      <c r="AU37" s="19">
        <f>AU34</f>
        <v>0</v>
      </c>
      <c r="AV37" s="19">
        <f>AV34</f>
        <v>421.45868021035051</v>
      </c>
      <c r="AX37" s="21">
        <f>SUM(AX34:AX36)</f>
        <v>0</v>
      </c>
      <c r="AY37" s="21">
        <f>SUM(AY34:AY36)</f>
        <v>453.27391523558299</v>
      </c>
      <c r="AZ37" s="21">
        <f>SUM(AZ34:AZ36)</f>
        <v>0</v>
      </c>
      <c r="BA37" s="21">
        <f>SUM(BA34:BA36)</f>
        <v>453.27391523558299</v>
      </c>
      <c r="BC37" s="22" t="str">
        <f t="shared" si="37"/>
        <v>--</v>
      </c>
      <c r="BD37" s="22">
        <f t="shared" si="37"/>
        <v>1.0754883847910155</v>
      </c>
      <c r="BE37" s="22" t="str">
        <f t="shared" si="37"/>
        <v>--</v>
      </c>
      <c r="BF37" s="23">
        <f t="shared" si="37"/>
        <v>1.0754883847910155</v>
      </c>
    </row>
    <row r="38" spans="1:66" ht="5.15" customHeight="1" x14ac:dyDescent="0.25">
      <c r="A38" s="18"/>
      <c r="B38" s="19"/>
      <c r="C38" s="19"/>
      <c r="D38" s="19"/>
      <c r="O38" s="17"/>
      <c r="S38" s="18"/>
      <c r="T38" s="19"/>
      <c r="U38" s="19"/>
      <c r="V38" s="19"/>
      <c r="AG38" s="17"/>
      <c r="AR38" s="18"/>
      <c r="AS38" s="19"/>
      <c r="AT38" s="19"/>
      <c r="AU38" s="19"/>
      <c r="BF38" s="17"/>
    </row>
    <row r="39" spans="1:66" ht="12.75" customHeight="1" x14ac:dyDescent="0.3">
      <c r="A39" s="16" t="s">
        <v>112</v>
      </c>
      <c r="B39" s="19"/>
      <c r="C39" s="19"/>
      <c r="D39" s="19"/>
      <c r="O39" s="17"/>
      <c r="S39" s="16" t="s">
        <v>112</v>
      </c>
      <c r="T39" s="19"/>
      <c r="U39" s="19"/>
      <c r="V39" s="19"/>
      <c r="AG39" s="17"/>
      <c r="AR39" s="16" t="s">
        <v>112</v>
      </c>
      <c r="AS39" s="19"/>
      <c r="AT39" s="19"/>
      <c r="AU39" s="19"/>
      <c r="BF39" s="17"/>
    </row>
    <row r="40" spans="1:66" ht="12.75" customHeight="1" x14ac:dyDescent="0.25">
      <c r="A40" s="18" t="s">
        <v>13</v>
      </c>
      <c r="B40" s="64">
        <f t="shared" ref="B40:D42" si="38">SUM(T40,AS40)</f>
        <v>0</v>
      </c>
      <c r="C40" s="64">
        <f t="shared" si="38"/>
        <v>1114.5396956493894</v>
      </c>
      <c r="D40" s="64">
        <f t="shared" si="38"/>
        <v>0</v>
      </c>
      <c r="E40" s="19">
        <f>SUM(B40:D40)</f>
        <v>1114.5396956493894</v>
      </c>
      <c r="G40" s="21">
        <f t="shared" ref="G40:I42" si="39">SUM(Y40,AX40)</f>
        <v>0</v>
      </c>
      <c r="H40" s="21">
        <f t="shared" si="39"/>
        <v>82.100327134703022</v>
      </c>
      <c r="I40" s="21">
        <f t="shared" si="39"/>
        <v>0</v>
      </c>
      <c r="J40" s="21">
        <f>SUM(G40:I40)</f>
        <v>82.100327134703022</v>
      </c>
      <c r="L40" s="22" t="str">
        <f t="shared" ref="L40:O43" si="40">IF(B40&lt;&gt;0,G40/B40,"--")</f>
        <v>--</v>
      </c>
      <c r="M40" s="22">
        <f t="shared" si="40"/>
        <v>7.3662990609649898E-2</v>
      </c>
      <c r="N40" s="22" t="str">
        <f t="shared" si="40"/>
        <v>--</v>
      </c>
      <c r="O40" s="23">
        <f t="shared" si="40"/>
        <v>7.3662990609649898E-2</v>
      </c>
      <c r="S40" s="18" t="s">
        <v>13</v>
      </c>
      <c r="T40" s="19">
        <v>0</v>
      </c>
      <c r="U40" s="19">
        <v>12.440873063173015</v>
      </c>
      <c r="V40" s="19">
        <v>0</v>
      </c>
      <c r="W40" s="19">
        <f>SUM(T40:V40)</f>
        <v>12.440873063173015</v>
      </c>
      <c r="Y40" s="51">
        <v>0</v>
      </c>
      <c r="Z40" s="51">
        <v>0.89880485080773376</v>
      </c>
      <c r="AA40" s="51">
        <v>0</v>
      </c>
      <c r="AB40" s="21">
        <f>SUM(Y40:AA40)</f>
        <v>0.89880485080773376</v>
      </c>
      <c r="AD40" s="22" t="str">
        <f t="shared" ref="AD40:AG43" si="41">IF(T40&lt;&gt;0,Y40/T40,"--")</f>
        <v>--</v>
      </c>
      <c r="AE40" s="22">
        <f t="shared" si="41"/>
        <v>7.224612342266723E-2</v>
      </c>
      <c r="AF40" s="22" t="str">
        <f t="shared" si="41"/>
        <v>--</v>
      </c>
      <c r="AG40" s="23">
        <f t="shared" si="41"/>
        <v>7.224612342266723E-2</v>
      </c>
      <c r="AI40">
        <v>1</v>
      </c>
      <c r="AJ40">
        <v>2</v>
      </c>
      <c r="AM40">
        <f>$AM$8</f>
        <v>8</v>
      </c>
      <c r="AN40">
        <f>$AN$8</f>
        <v>30</v>
      </c>
      <c r="AO40">
        <f>$AO$8</f>
        <v>52</v>
      </c>
      <c r="AR40" s="18" t="s">
        <v>13</v>
      </c>
      <c r="AS40" s="19">
        <v>0</v>
      </c>
      <c r="AT40" s="19">
        <v>1102.0988225862163</v>
      </c>
      <c r="AU40" s="19">
        <v>0</v>
      </c>
      <c r="AV40" s="19">
        <f>SUM(AS40:AU40)</f>
        <v>1102.0988225862163</v>
      </c>
      <c r="AX40" s="51">
        <v>0</v>
      </c>
      <c r="AY40" s="51">
        <v>81.201522283895287</v>
      </c>
      <c r="AZ40" s="51">
        <v>0</v>
      </c>
      <c r="BA40" s="21">
        <f>SUM(AX40:AZ40)</f>
        <v>81.201522283895287</v>
      </c>
      <c r="BC40" s="22" t="str">
        <f t="shared" ref="BC40:BF43" si="42">IF(AS40&lt;&gt;0,AX40/AS40,"--")</f>
        <v>--</v>
      </c>
      <c r="BD40" s="22">
        <f t="shared" si="42"/>
        <v>7.3678984696985236E-2</v>
      </c>
      <c r="BE40" s="22" t="str">
        <f t="shared" si="42"/>
        <v>--</v>
      </c>
      <c r="BF40" s="23">
        <f t="shared" si="42"/>
        <v>7.3678984696985236E-2</v>
      </c>
      <c r="BH40">
        <v>1</v>
      </c>
      <c r="BI40">
        <v>2</v>
      </c>
      <c r="BL40">
        <f>$BL$8</f>
        <v>11</v>
      </c>
      <c r="BM40">
        <f>$BM$8</f>
        <v>33</v>
      </c>
      <c r="BN40">
        <f>$BN$8</f>
        <v>55</v>
      </c>
    </row>
    <row r="41" spans="1:66" ht="12.75" customHeight="1" x14ac:dyDescent="0.25">
      <c r="A41" s="27" t="s">
        <v>97</v>
      </c>
      <c r="B41" s="64">
        <f t="shared" si="38"/>
        <v>0</v>
      </c>
      <c r="C41" s="64">
        <f t="shared" si="38"/>
        <v>1114.5396956493894</v>
      </c>
      <c r="D41" s="64">
        <f t="shared" si="38"/>
        <v>0</v>
      </c>
      <c r="E41" s="19">
        <f>SUM(B41:D41)</f>
        <v>1114.5396956493894</v>
      </c>
      <c r="G41" s="21">
        <f t="shared" si="39"/>
        <v>0</v>
      </c>
      <c r="H41" s="21">
        <f t="shared" si="39"/>
        <v>349.6206291888688</v>
      </c>
      <c r="I41" s="21">
        <f t="shared" si="39"/>
        <v>0</v>
      </c>
      <c r="J41" s="21">
        <f>SUM(G41:I41)</f>
        <v>349.6206291888688</v>
      </c>
      <c r="L41" s="22" t="str">
        <f t="shared" si="40"/>
        <v>--</v>
      </c>
      <c r="M41" s="22">
        <f t="shared" si="40"/>
        <v>0.31369060299387674</v>
      </c>
      <c r="N41" s="22" t="str">
        <f t="shared" si="40"/>
        <v>--</v>
      </c>
      <c r="O41" s="23">
        <f t="shared" si="40"/>
        <v>0.31369060299387674</v>
      </c>
      <c r="S41" s="27" t="s">
        <v>97</v>
      </c>
      <c r="T41" s="19">
        <v>0</v>
      </c>
      <c r="U41" s="19">
        <v>12.440873063173015</v>
      </c>
      <c r="V41" s="19">
        <v>0</v>
      </c>
      <c r="W41" s="19">
        <f>SUM(T41:V41)</f>
        <v>12.440873063173015</v>
      </c>
      <c r="Y41" s="51">
        <v>0</v>
      </c>
      <c r="Z41" s="51">
        <v>3.9025849729570217</v>
      </c>
      <c r="AA41" s="51">
        <v>0</v>
      </c>
      <c r="AB41" s="21">
        <f>SUM(Y41:AA41)</f>
        <v>3.9025849729570217</v>
      </c>
      <c r="AD41" s="22" t="str">
        <f t="shared" si="41"/>
        <v>--</v>
      </c>
      <c r="AE41" s="22">
        <f t="shared" si="41"/>
        <v>0.31369060299387674</v>
      </c>
      <c r="AF41" s="22" t="str">
        <f t="shared" si="41"/>
        <v>--</v>
      </c>
      <c r="AG41" s="23">
        <f t="shared" si="41"/>
        <v>0.31369060299387674</v>
      </c>
      <c r="AI41">
        <v>5</v>
      </c>
      <c r="AJ41">
        <v>7</v>
      </c>
      <c r="AM41">
        <f>$AM$8</f>
        <v>8</v>
      </c>
      <c r="AN41">
        <f>$AN$8</f>
        <v>30</v>
      </c>
      <c r="AO41">
        <f>$AO$8</f>
        <v>52</v>
      </c>
      <c r="AR41" s="27" t="s">
        <v>97</v>
      </c>
      <c r="AS41" s="19">
        <v>0</v>
      </c>
      <c r="AT41" s="19">
        <v>1102.0988225862163</v>
      </c>
      <c r="AU41" s="19">
        <v>0</v>
      </c>
      <c r="AV41" s="19">
        <f>SUM(AS41:AU41)</f>
        <v>1102.0988225862163</v>
      </c>
      <c r="AX41" s="51">
        <v>0</v>
      </c>
      <c r="AY41" s="51">
        <v>345.71804421591179</v>
      </c>
      <c r="AZ41" s="51">
        <v>0</v>
      </c>
      <c r="BA41" s="21">
        <f>SUM(AX41:AZ41)</f>
        <v>345.71804421591179</v>
      </c>
      <c r="BC41" s="22" t="str">
        <f t="shared" si="42"/>
        <v>--</v>
      </c>
      <c r="BD41" s="22">
        <f t="shared" si="42"/>
        <v>0.31369060299387674</v>
      </c>
      <c r="BE41" s="22" t="str">
        <f t="shared" si="42"/>
        <v>--</v>
      </c>
      <c r="BF41" s="23">
        <f t="shared" si="42"/>
        <v>0.31369060299387674</v>
      </c>
      <c r="BH41">
        <v>5</v>
      </c>
      <c r="BI41">
        <v>7</v>
      </c>
      <c r="BL41">
        <f>$BL$8</f>
        <v>11</v>
      </c>
      <c r="BM41">
        <f>$BM$8</f>
        <v>33</v>
      </c>
      <c r="BN41">
        <f>$BN$8</f>
        <v>55</v>
      </c>
    </row>
    <row r="42" spans="1:66" ht="12.75" customHeight="1" x14ac:dyDescent="0.25">
      <c r="A42" s="18" t="s">
        <v>16</v>
      </c>
      <c r="B42" s="64">
        <f t="shared" si="38"/>
        <v>0</v>
      </c>
      <c r="C42" s="64">
        <f t="shared" si="38"/>
        <v>1114.5396956493894</v>
      </c>
      <c r="D42" s="64">
        <f t="shared" si="38"/>
        <v>0</v>
      </c>
      <c r="E42" s="19">
        <f>SUM(B42:D42)</f>
        <v>1114.5396956493894</v>
      </c>
      <c r="G42" s="21">
        <f t="shared" si="39"/>
        <v>0</v>
      </c>
      <c r="H42" s="21">
        <f t="shared" si="39"/>
        <v>462.52661164839049</v>
      </c>
      <c r="I42" s="21">
        <f t="shared" si="39"/>
        <v>0</v>
      </c>
      <c r="J42" s="21">
        <f>SUM(G42:I42)</f>
        <v>462.52661164839049</v>
      </c>
      <c r="L42" s="22" t="str">
        <f t="shared" si="40"/>
        <v>--</v>
      </c>
      <c r="M42" s="22">
        <f t="shared" si="40"/>
        <v>0.4149933945411412</v>
      </c>
      <c r="N42" s="22" t="str">
        <f t="shared" si="40"/>
        <v>--</v>
      </c>
      <c r="O42" s="23">
        <f t="shared" si="40"/>
        <v>0.4149933945411412</v>
      </c>
      <c r="S42" s="18" t="s">
        <v>16</v>
      </c>
      <c r="T42" s="19">
        <v>0</v>
      </c>
      <c r="U42" s="19">
        <v>12.440873063173015</v>
      </c>
      <c r="V42" s="19">
        <v>0</v>
      </c>
      <c r="W42" s="19">
        <f>SUM(T42:V42)</f>
        <v>12.440873063173015</v>
      </c>
      <c r="Y42" s="51">
        <v>0</v>
      </c>
      <c r="Z42" s="51">
        <v>5.1628801435416163</v>
      </c>
      <c r="AA42" s="51">
        <v>0</v>
      </c>
      <c r="AB42" s="21">
        <f>SUM(Y42:AA42)</f>
        <v>5.1628801435416163</v>
      </c>
      <c r="AD42" s="22" t="str">
        <f t="shared" si="41"/>
        <v>--</v>
      </c>
      <c r="AE42" s="22">
        <f t="shared" si="41"/>
        <v>0.41499339454114131</v>
      </c>
      <c r="AF42" s="22" t="str">
        <f t="shared" si="41"/>
        <v>--</v>
      </c>
      <c r="AG42" s="23">
        <f t="shared" si="41"/>
        <v>0.41499339454114131</v>
      </c>
      <c r="AI42">
        <v>10</v>
      </c>
      <c r="AM42">
        <f>$AM$8</f>
        <v>8</v>
      </c>
      <c r="AN42">
        <f>$AN$8</f>
        <v>30</v>
      </c>
      <c r="AO42">
        <f>$AO$8</f>
        <v>52</v>
      </c>
      <c r="AR42" s="18" t="s">
        <v>16</v>
      </c>
      <c r="AS42" s="19">
        <v>0</v>
      </c>
      <c r="AT42" s="19">
        <v>1102.0988225862163</v>
      </c>
      <c r="AU42" s="19">
        <v>0</v>
      </c>
      <c r="AV42" s="19">
        <f>SUM(AS42:AU42)</f>
        <v>1102.0988225862163</v>
      </c>
      <c r="AX42" s="51">
        <v>0</v>
      </c>
      <c r="AY42" s="51">
        <v>457.36373150484889</v>
      </c>
      <c r="AZ42" s="51">
        <v>0</v>
      </c>
      <c r="BA42" s="21">
        <f>SUM(AX42:AZ42)</f>
        <v>457.36373150484889</v>
      </c>
      <c r="BC42" s="22" t="str">
        <f t="shared" si="42"/>
        <v>--</v>
      </c>
      <c r="BD42" s="22">
        <f t="shared" si="42"/>
        <v>0.41499339454114126</v>
      </c>
      <c r="BE42" s="22" t="str">
        <f t="shared" si="42"/>
        <v>--</v>
      </c>
      <c r="BF42" s="23">
        <f t="shared" si="42"/>
        <v>0.41499339454114126</v>
      </c>
      <c r="BH42">
        <v>10</v>
      </c>
      <c r="BL42">
        <f>$BL$8</f>
        <v>11</v>
      </c>
      <c r="BM42">
        <f>$BM$8</f>
        <v>33</v>
      </c>
      <c r="BN42">
        <f>$BN$8</f>
        <v>55</v>
      </c>
    </row>
    <row r="43" spans="1:66" ht="12.75" customHeight="1" x14ac:dyDescent="0.25">
      <c r="A43" s="18" t="s">
        <v>17</v>
      </c>
      <c r="B43" s="19">
        <f>B40</f>
        <v>0</v>
      </c>
      <c r="C43" s="19">
        <f>C40</f>
        <v>1114.5396956493894</v>
      </c>
      <c r="D43" s="19">
        <f>D40</f>
        <v>0</v>
      </c>
      <c r="E43" s="19">
        <f>E40</f>
        <v>1114.5396956493894</v>
      </c>
      <c r="G43" s="21">
        <f>SUM(G40:G42)</f>
        <v>0</v>
      </c>
      <c r="H43" s="21">
        <f>SUM(H40:H42)</f>
        <v>894.24756797196233</v>
      </c>
      <c r="I43" s="21">
        <f>SUM(I40:I42)</f>
        <v>0</v>
      </c>
      <c r="J43" s="21">
        <f>SUM(J40:J42)</f>
        <v>894.24756797196233</v>
      </c>
      <c r="L43" s="22" t="str">
        <f t="shared" si="40"/>
        <v>--</v>
      </c>
      <c r="M43" s="22">
        <f t="shared" si="40"/>
        <v>0.80234698814466787</v>
      </c>
      <c r="N43" s="22" t="str">
        <f t="shared" si="40"/>
        <v>--</v>
      </c>
      <c r="O43" s="23">
        <f t="shared" si="40"/>
        <v>0.80234698814466787</v>
      </c>
      <c r="S43" s="18" t="s">
        <v>17</v>
      </c>
      <c r="T43" s="19">
        <f>T40</f>
        <v>0</v>
      </c>
      <c r="U43" s="19">
        <f>U40</f>
        <v>12.440873063173015</v>
      </c>
      <c r="V43" s="19">
        <f>V40</f>
        <v>0</v>
      </c>
      <c r="W43" s="19">
        <f>W40</f>
        <v>12.440873063173015</v>
      </c>
      <c r="Y43" s="21">
        <f>SUM(Y40:Y42)</f>
        <v>0</v>
      </c>
      <c r="Z43" s="21">
        <f>SUM(Z40:Z42)</f>
        <v>9.9642699673063717</v>
      </c>
      <c r="AA43" s="21">
        <f>SUM(AA40:AA42)</f>
        <v>0</v>
      </c>
      <c r="AB43" s="21">
        <f>SUM(AB40:AB42)</f>
        <v>9.9642699673063717</v>
      </c>
      <c r="AD43" s="22" t="str">
        <f t="shared" si="41"/>
        <v>--</v>
      </c>
      <c r="AE43" s="22">
        <f t="shared" si="41"/>
        <v>0.80093012095768534</v>
      </c>
      <c r="AF43" s="22" t="str">
        <f t="shared" si="41"/>
        <v>--</v>
      </c>
      <c r="AG43" s="23">
        <f t="shared" si="41"/>
        <v>0.80093012095768534</v>
      </c>
      <c r="AR43" s="18" t="s">
        <v>17</v>
      </c>
      <c r="AS43" s="19">
        <f>AS40</f>
        <v>0</v>
      </c>
      <c r="AT43" s="19">
        <f>AT40</f>
        <v>1102.0988225862163</v>
      </c>
      <c r="AU43" s="19">
        <f>AU40</f>
        <v>0</v>
      </c>
      <c r="AV43" s="19">
        <f>AV40</f>
        <v>1102.0988225862163</v>
      </c>
      <c r="AX43" s="21">
        <f>SUM(AX40:AX42)</f>
        <v>0</v>
      </c>
      <c r="AY43" s="21">
        <f>SUM(AY40:AY42)</f>
        <v>884.28329800465599</v>
      </c>
      <c r="AZ43" s="21">
        <f>SUM(AZ40:AZ42)</f>
        <v>0</v>
      </c>
      <c r="BA43" s="21">
        <f>SUM(BA40:BA42)</f>
        <v>884.28329800465599</v>
      </c>
      <c r="BC43" s="22" t="str">
        <f t="shared" si="42"/>
        <v>--</v>
      </c>
      <c r="BD43" s="22">
        <f t="shared" si="42"/>
        <v>0.8023629822320032</v>
      </c>
      <c r="BE43" s="22" t="str">
        <f t="shared" si="42"/>
        <v>--</v>
      </c>
      <c r="BF43" s="23">
        <f t="shared" si="42"/>
        <v>0.8023629822320032</v>
      </c>
    </row>
    <row r="44" spans="1:66" ht="5.15" customHeight="1" x14ac:dyDescent="0.25">
      <c r="A44" s="18"/>
      <c r="B44" s="19"/>
      <c r="C44" s="19"/>
      <c r="D44" s="19"/>
      <c r="O44" s="17"/>
      <c r="S44" s="18"/>
      <c r="T44" s="19"/>
      <c r="U44" s="19"/>
      <c r="V44" s="19"/>
      <c r="AG44" s="17"/>
      <c r="AR44" s="18"/>
      <c r="AS44" s="19"/>
      <c r="AT44" s="19"/>
      <c r="AU44" s="19"/>
      <c r="BF44" s="17"/>
    </row>
    <row r="45" spans="1:66" ht="12.75" customHeight="1" x14ac:dyDescent="0.3">
      <c r="A45" s="16" t="s">
        <v>28</v>
      </c>
      <c r="B45" s="19"/>
      <c r="C45" s="19"/>
      <c r="D45" s="19"/>
      <c r="O45" s="17"/>
      <c r="S45" s="16" t="s">
        <v>28</v>
      </c>
      <c r="T45" s="19"/>
      <c r="U45" s="19"/>
      <c r="V45" s="19"/>
      <c r="AG45" s="17"/>
      <c r="AR45" s="16" t="s">
        <v>28</v>
      </c>
      <c r="AS45" s="19"/>
      <c r="AT45" s="19"/>
      <c r="AU45" s="19"/>
      <c r="BF45" s="17"/>
    </row>
    <row r="46" spans="1:66" ht="12.75" customHeight="1" x14ac:dyDescent="0.25">
      <c r="A46" s="27" t="s">
        <v>29</v>
      </c>
      <c r="B46" s="64">
        <f>B37+B43</f>
        <v>619.98092547427086</v>
      </c>
      <c r="C46" s="64">
        <f>C37+C43</f>
        <v>1558.390968843456</v>
      </c>
      <c r="D46" s="64">
        <f>D37+D43</f>
        <v>4.1989665209874039</v>
      </c>
      <c r="E46" s="19">
        <f>SUM(B46:D46)</f>
        <v>2182.5708608387145</v>
      </c>
      <c r="G46" s="21">
        <f t="shared" ref="G46:I47" si="43">SUM(Y46,AX46)</f>
        <v>750.33751875067583</v>
      </c>
      <c r="H46" s="21">
        <f t="shared" si="43"/>
        <v>1936.6344976921562</v>
      </c>
      <c r="I46" s="21">
        <f t="shared" si="43"/>
        <v>68.782794220687776</v>
      </c>
      <c r="J46" s="21">
        <f>SUM(G46:I46)</f>
        <v>2755.7548106635195</v>
      </c>
      <c r="L46" s="22">
        <f t="shared" ref="L46:O48" si="44">IF(B46&lt;&gt;0,G46/B46,"--")</f>
        <v>1.2102590384965235</v>
      </c>
      <c r="M46" s="22">
        <f t="shared" si="44"/>
        <v>1.2427141432482824</v>
      </c>
      <c r="N46" s="22">
        <f t="shared" si="44"/>
        <v>16.380886553130512</v>
      </c>
      <c r="O46" s="23">
        <f t="shared" si="44"/>
        <v>1.2626187126884589</v>
      </c>
      <c r="S46" s="27" t="s">
        <v>29</v>
      </c>
      <c r="T46" s="64">
        <f>T37+T43</f>
        <v>619.98092547427086</v>
      </c>
      <c r="U46" s="64">
        <f>U37+U43</f>
        <v>34.833466046889015</v>
      </c>
      <c r="V46" s="64">
        <f>V37+V43</f>
        <v>4.1989665209874039</v>
      </c>
      <c r="W46" s="19">
        <f>SUM(T46:V46)</f>
        <v>659.01335804214727</v>
      </c>
      <c r="Y46" s="51">
        <v>750.33751875067583</v>
      </c>
      <c r="Z46" s="51">
        <v>43.288040914827818</v>
      </c>
      <c r="AA46" s="51">
        <v>68.782794220687776</v>
      </c>
      <c r="AB46" s="21">
        <f>SUM(Y46:AA46)</f>
        <v>862.40835388619143</v>
      </c>
      <c r="AD46" s="22">
        <f t="shared" ref="AD46:AG48" si="45">IF(T46&lt;&gt;0,Y46/T46,"--")</f>
        <v>1.2102590384965235</v>
      </c>
      <c r="AE46" s="22">
        <f t="shared" si="45"/>
        <v>1.2427141432482824</v>
      </c>
      <c r="AF46" s="22">
        <f t="shared" si="45"/>
        <v>16.380886553130512</v>
      </c>
      <c r="AG46" s="23">
        <f t="shared" si="45"/>
        <v>1.3086356192358639</v>
      </c>
      <c r="AI46">
        <v>11</v>
      </c>
      <c r="AM46">
        <f>$AM$8</f>
        <v>8</v>
      </c>
      <c r="AN46">
        <f>$AN$8</f>
        <v>30</v>
      </c>
      <c r="AO46">
        <f>$AO$8</f>
        <v>52</v>
      </c>
      <c r="AR46" s="27" t="s">
        <v>29</v>
      </c>
      <c r="AS46" s="64">
        <f>AS37+AS43</f>
        <v>0</v>
      </c>
      <c r="AT46" s="64">
        <f>AT37+AT43</f>
        <v>1523.557502796567</v>
      </c>
      <c r="AU46" s="64">
        <f>AU37+AU43</f>
        <v>0</v>
      </c>
      <c r="AV46" s="19">
        <f>SUM(AS46:AU46)</f>
        <v>1523.557502796567</v>
      </c>
      <c r="AX46" s="51">
        <v>0</v>
      </c>
      <c r="AY46" s="51">
        <v>1893.3464567773283</v>
      </c>
      <c r="AZ46" s="51">
        <v>0</v>
      </c>
      <c r="BA46" s="21">
        <f>SUM(AX46:AZ46)</f>
        <v>1893.3464567773283</v>
      </c>
      <c r="BC46" s="22" t="str">
        <f t="shared" ref="BC46:BF48" si="46">IF(AS46&lt;&gt;0,AX46/AS46,"--")</f>
        <v>--</v>
      </c>
      <c r="BD46" s="22">
        <f t="shared" si="46"/>
        <v>1.2427141432482824</v>
      </c>
      <c r="BE46" s="22" t="str">
        <f t="shared" si="46"/>
        <v>--</v>
      </c>
      <c r="BF46" s="23">
        <f t="shared" si="46"/>
        <v>1.2427141432482824</v>
      </c>
      <c r="BH46">
        <v>11</v>
      </c>
      <c r="BL46">
        <f>$BL$8</f>
        <v>11</v>
      </c>
      <c r="BM46">
        <f>$BM$8</f>
        <v>33</v>
      </c>
      <c r="BN46">
        <f>$BN$8</f>
        <v>55</v>
      </c>
    </row>
    <row r="47" spans="1:66" ht="12.75" customHeight="1" x14ac:dyDescent="0.25">
      <c r="A47" s="27" t="s">
        <v>30</v>
      </c>
      <c r="B47" s="64">
        <f>SUM(T47,AS47)</f>
        <v>250.24487281311653</v>
      </c>
      <c r="C47" s="64">
        <f>SUM(U47,AT47)</f>
        <v>1520.0892306144715</v>
      </c>
      <c r="D47" s="64">
        <f>SUM(V47,AU47)</f>
        <v>1.0206000728366116</v>
      </c>
      <c r="E47" s="19">
        <f>SUM(B47:D47)</f>
        <v>1771.3547035004246</v>
      </c>
      <c r="G47" s="21">
        <f t="shared" si="43"/>
        <v>1011.8002926635102</v>
      </c>
      <c r="H47" s="21">
        <f t="shared" si="43"/>
        <v>6146.0868753102231</v>
      </c>
      <c r="I47" s="21">
        <f t="shared" si="43"/>
        <v>4.1504105947426781</v>
      </c>
      <c r="J47" s="21">
        <f>SUM(G47:I47)</f>
        <v>7162.0375785684755</v>
      </c>
      <c r="L47" s="22">
        <f t="shared" si="44"/>
        <v>4.0432408516082763</v>
      </c>
      <c r="M47" s="22">
        <f t="shared" si="44"/>
        <v>4.0432408516082745</v>
      </c>
      <c r="N47" s="22">
        <f t="shared" si="44"/>
        <v>4.0666375647095601</v>
      </c>
      <c r="O47" s="23">
        <f t="shared" si="44"/>
        <v>4.0432543320744108</v>
      </c>
      <c r="S47" s="27" t="s">
        <v>30</v>
      </c>
      <c r="T47" s="19">
        <v>250.24487281311653</v>
      </c>
      <c r="U47" s="19">
        <v>27.302875698769199</v>
      </c>
      <c r="V47" s="19">
        <v>1.0206000728366116</v>
      </c>
      <c r="W47" s="19">
        <f>SUM(T47:V47)</f>
        <v>278.56834858472234</v>
      </c>
      <c r="Y47" s="51">
        <v>1011.8002926635102</v>
      </c>
      <c r="Z47" s="51">
        <v>110.39210239164646</v>
      </c>
      <c r="AA47" s="51">
        <v>4.1504105947426781</v>
      </c>
      <c r="AB47" s="21">
        <f>SUM(Y47:AA47)</f>
        <v>1126.3428056498992</v>
      </c>
      <c r="AD47" s="22">
        <f t="shared" si="45"/>
        <v>4.0432408516082763</v>
      </c>
      <c r="AE47" s="22">
        <f t="shared" si="45"/>
        <v>4.0432408516082754</v>
      </c>
      <c r="AF47" s="22">
        <f t="shared" si="45"/>
        <v>4.0666375647095601</v>
      </c>
      <c r="AG47" s="23">
        <f t="shared" si="45"/>
        <v>4.0433265709199517</v>
      </c>
      <c r="AI47">
        <v>12</v>
      </c>
      <c r="AM47">
        <f>$AM$8</f>
        <v>8</v>
      </c>
      <c r="AN47">
        <f>$AN$8</f>
        <v>30</v>
      </c>
      <c r="AO47">
        <f>$AO$8</f>
        <v>52</v>
      </c>
      <c r="AR47" s="27" t="s">
        <v>30</v>
      </c>
      <c r="AS47" s="19">
        <v>0</v>
      </c>
      <c r="AT47" s="19">
        <v>1492.7863549157023</v>
      </c>
      <c r="AU47" s="19">
        <v>0</v>
      </c>
      <c r="AV47" s="19">
        <f>SUM(AS47:AU47)</f>
        <v>1492.7863549157023</v>
      </c>
      <c r="AX47" s="51">
        <v>0</v>
      </c>
      <c r="AY47" s="51">
        <v>6035.6947729185767</v>
      </c>
      <c r="AZ47" s="51">
        <v>0</v>
      </c>
      <c r="BA47" s="21">
        <f>SUM(AX47:AZ47)</f>
        <v>6035.6947729185767</v>
      </c>
      <c r="BC47" s="22" t="str">
        <f t="shared" si="46"/>
        <v>--</v>
      </c>
      <c r="BD47" s="22">
        <f t="shared" si="46"/>
        <v>4.0432408516082745</v>
      </c>
      <c r="BE47" s="22" t="str">
        <f t="shared" si="46"/>
        <v>--</v>
      </c>
      <c r="BF47" s="23">
        <f t="shared" si="46"/>
        <v>4.0432408516082745</v>
      </c>
      <c r="BH47">
        <v>12</v>
      </c>
      <c r="BL47">
        <f>$BL$8</f>
        <v>11</v>
      </c>
      <c r="BM47">
        <f>$BM$8</f>
        <v>33</v>
      </c>
      <c r="BN47">
        <f>$BN$8</f>
        <v>55</v>
      </c>
    </row>
    <row r="48" spans="1:66" ht="12.75" customHeight="1" x14ac:dyDescent="0.25">
      <c r="A48" s="18" t="s">
        <v>17</v>
      </c>
      <c r="B48" s="19">
        <f>B46</f>
        <v>619.98092547427086</v>
      </c>
      <c r="C48" s="19">
        <f>C46</f>
        <v>1558.390968843456</v>
      </c>
      <c r="D48" s="19">
        <f>D46</f>
        <v>4.1989665209874039</v>
      </c>
      <c r="E48" s="19">
        <f>E46</f>
        <v>2182.5708608387145</v>
      </c>
      <c r="G48" s="21">
        <f>SUM(G46:G47)</f>
        <v>1762.137811414186</v>
      </c>
      <c r="H48" s="21">
        <f>SUM(H46:H47)</f>
        <v>8082.7213730023796</v>
      </c>
      <c r="I48" s="21">
        <f>SUM(I46:I47)</f>
        <v>72.933204815430457</v>
      </c>
      <c r="J48" s="21">
        <f>SUM(J46:J47)</f>
        <v>9917.7923892319959</v>
      </c>
      <c r="L48" s="22">
        <f t="shared" si="44"/>
        <v>2.8422452030539356</v>
      </c>
      <c r="M48" s="22">
        <f t="shared" si="44"/>
        <v>5.1865812460405163</v>
      </c>
      <c r="N48" s="22">
        <f t="shared" si="44"/>
        <v>17.369322772852193</v>
      </c>
      <c r="O48" s="23">
        <f t="shared" si="44"/>
        <v>4.5440872354635964</v>
      </c>
      <c r="S48" s="18" t="s">
        <v>17</v>
      </c>
      <c r="T48" s="19">
        <f>T46</f>
        <v>619.98092547427086</v>
      </c>
      <c r="U48" s="19">
        <f>U46</f>
        <v>34.833466046889015</v>
      </c>
      <c r="V48" s="19">
        <f>V46</f>
        <v>4.1989665209874039</v>
      </c>
      <c r="W48" s="19">
        <f>W46</f>
        <v>659.01335804214727</v>
      </c>
      <c r="Y48" s="21">
        <f>SUM(Y46:Y47)</f>
        <v>1762.137811414186</v>
      </c>
      <c r="Z48" s="21">
        <f>SUM(Z46:Z47)</f>
        <v>153.68014330647429</v>
      </c>
      <c r="AA48" s="21">
        <f>SUM(AA46:AA47)</f>
        <v>72.933204815430457</v>
      </c>
      <c r="AB48" s="21">
        <f>SUM(AB46:AB47)</f>
        <v>1988.7511595360907</v>
      </c>
      <c r="AD48" s="22">
        <f t="shared" si="45"/>
        <v>2.8422452030539356</v>
      </c>
      <c r="AE48" s="22">
        <f t="shared" si="45"/>
        <v>4.4118533337913268</v>
      </c>
      <c r="AF48" s="22">
        <f t="shared" si="45"/>
        <v>17.369322772852193</v>
      </c>
      <c r="AG48" s="23">
        <f t="shared" si="45"/>
        <v>3.0177706343380368</v>
      </c>
      <c r="AR48" s="18" t="s">
        <v>17</v>
      </c>
      <c r="AS48" s="19">
        <f>AS46</f>
        <v>0</v>
      </c>
      <c r="AT48" s="19">
        <f>AT46</f>
        <v>1523.557502796567</v>
      </c>
      <c r="AU48" s="19">
        <f>AU46</f>
        <v>0</v>
      </c>
      <c r="AV48" s="19">
        <f>AV46</f>
        <v>1523.557502796567</v>
      </c>
      <c r="AX48" s="21">
        <f>SUM(AX46:AX47)</f>
        <v>0</v>
      </c>
      <c r="AY48" s="21">
        <f>SUM(AY46:AY47)</f>
        <v>7929.0412296959048</v>
      </c>
      <c r="AZ48" s="21">
        <f>SUM(AZ46:AZ47)</f>
        <v>0</v>
      </c>
      <c r="BA48" s="21">
        <f>SUM(BA46:BA47)</f>
        <v>7929.0412296959048</v>
      </c>
      <c r="BC48" s="22" t="str">
        <f t="shared" si="46"/>
        <v>--</v>
      </c>
      <c r="BD48" s="22">
        <f t="shared" si="46"/>
        <v>5.2042940388805468</v>
      </c>
      <c r="BE48" s="22" t="str">
        <f t="shared" si="46"/>
        <v>--</v>
      </c>
      <c r="BF48" s="23">
        <f t="shared" si="46"/>
        <v>5.2042940388805468</v>
      </c>
    </row>
    <row r="49" spans="1:66" ht="5.15" customHeight="1" x14ac:dyDescent="0.25">
      <c r="A49" s="18"/>
      <c r="B49" s="19"/>
      <c r="C49" s="19"/>
      <c r="D49" s="19"/>
      <c r="O49" s="17"/>
      <c r="S49" s="18"/>
      <c r="T49" s="19"/>
      <c r="U49" s="19"/>
      <c r="V49" s="19"/>
      <c r="AG49" s="17"/>
      <c r="AR49" s="18"/>
      <c r="AS49" s="19"/>
      <c r="AT49" s="19"/>
      <c r="AU49" s="19"/>
      <c r="BF49" s="17"/>
    </row>
    <row r="50" spans="1:66" ht="12.75" customHeight="1" x14ac:dyDescent="0.25">
      <c r="A50" s="79" t="s">
        <v>33</v>
      </c>
      <c r="B50" s="28">
        <f>B48</f>
        <v>619.98092547427086</v>
      </c>
      <c r="C50" s="28">
        <f>C48</f>
        <v>1558.390968843456</v>
      </c>
      <c r="D50" s="28">
        <f>D48</f>
        <v>4.1989665209874039</v>
      </c>
      <c r="E50" s="28">
        <f>E48</f>
        <v>2182.5708608387145</v>
      </c>
      <c r="F50" s="29"/>
      <c r="G50" s="30">
        <f>SUM(G37,G43,G48)</f>
        <v>1962.9271015862878</v>
      </c>
      <c r="H50" s="30">
        <f>SUM(H37,H43,H48)</f>
        <v>9451.787933755204</v>
      </c>
      <c r="I50" s="30">
        <f>SUM(I37,I43,I48)</f>
        <v>77.875061073149993</v>
      </c>
      <c r="J50" s="30">
        <f>SUM(J37,J43,J48)</f>
        <v>11492.590096414642</v>
      </c>
      <c r="K50" s="29"/>
      <c r="L50" s="31">
        <f t="shared" ref="L50:O51" si="47">IF(B50&lt;&gt;0,G50/B50,"--")</f>
        <v>3.1661088606632446</v>
      </c>
      <c r="M50" s="31">
        <f t="shared" si="47"/>
        <v>6.0650941405093945</v>
      </c>
      <c r="N50" s="31">
        <f t="shared" si="47"/>
        <v>18.546244816173804</v>
      </c>
      <c r="O50" s="32">
        <f t="shared" si="47"/>
        <v>5.2656206048670011</v>
      </c>
      <c r="S50" s="79" t="s">
        <v>33</v>
      </c>
      <c r="T50" s="28">
        <f>T48</f>
        <v>619.98092547427086</v>
      </c>
      <c r="U50" s="28">
        <f>U48</f>
        <v>34.833466046889015</v>
      </c>
      <c r="V50" s="28">
        <f>V48</f>
        <v>4.1989665209874039</v>
      </c>
      <c r="W50" s="28">
        <f>W48</f>
        <v>659.01335804214727</v>
      </c>
      <c r="X50" s="29"/>
      <c r="Y50" s="30">
        <f>SUM(Y37,Y43,Y48)</f>
        <v>1962.9271015862878</v>
      </c>
      <c r="Z50" s="30">
        <f>SUM(Z37,Z43,Z48)</f>
        <v>185.18949081906004</v>
      </c>
      <c r="AA50" s="30">
        <f>SUM(AA37,AA43,AA48)</f>
        <v>77.875061073149993</v>
      </c>
      <c r="AB50" s="30">
        <f>SUM(AB37,AB43,AB48)</f>
        <v>2225.9916534784979</v>
      </c>
      <c r="AC50" s="29"/>
      <c r="AD50" s="31">
        <f t="shared" ref="AD50:AG51" si="48">IF(T50&lt;&gt;0,Y50/T50,"--")</f>
        <v>3.1661088606632446</v>
      </c>
      <c r="AE50" s="31">
        <f t="shared" si="48"/>
        <v>5.3164244571521575</v>
      </c>
      <c r="AF50" s="31">
        <f t="shared" si="48"/>
        <v>18.546244816173804</v>
      </c>
      <c r="AG50" s="32">
        <f t="shared" si="48"/>
        <v>3.377764086742737</v>
      </c>
      <c r="AR50" s="79" t="s">
        <v>33</v>
      </c>
      <c r="AS50" s="28">
        <f>AS48</f>
        <v>0</v>
      </c>
      <c r="AT50" s="28">
        <f>AT48</f>
        <v>1523.557502796567</v>
      </c>
      <c r="AU50" s="28">
        <f>AU48</f>
        <v>0</v>
      </c>
      <c r="AV50" s="28">
        <f>AV48</f>
        <v>1523.557502796567</v>
      </c>
      <c r="AW50" s="29"/>
      <c r="AX50" s="30">
        <f>SUM(AX37,AX43,AX48)</f>
        <v>0</v>
      </c>
      <c r="AY50" s="30">
        <f>SUM(AY37,AY43,AY48)</f>
        <v>9266.5984429361433</v>
      </c>
      <c r="AZ50" s="30">
        <f>SUM(AZ37,AZ43,AZ48)</f>
        <v>0</v>
      </c>
      <c r="BA50" s="30">
        <f>SUM(BA37,BA43,BA48)</f>
        <v>9266.5984429361433</v>
      </c>
      <c r="BB50" s="29"/>
      <c r="BC50" s="31" t="str">
        <f t="shared" ref="BC50:BF51" si="49">IF(AS50&lt;&gt;0,AX50/AS50,"--")</f>
        <v>--</v>
      </c>
      <c r="BD50" s="31">
        <f t="shared" si="49"/>
        <v>6.0822111577192413</v>
      </c>
      <c r="BE50" s="31" t="str">
        <f t="shared" si="49"/>
        <v>--</v>
      </c>
      <c r="BF50" s="32">
        <f t="shared" si="49"/>
        <v>6.0822111577192413</v>
      </c>
    </row>
    <row r="51" spans="1:66" ht="12.75" customHeight="1" thickBot="1" x14ac:dyDescent="0.35">
      <c r="A51" s="33" t="s">
        <v>17</v>
      </c>
      <c r="B51" s="37">
        <f>SUM(B30,B50)</f>
        <v>14067.924061305943</v>
      </c>
      <c r="C51" s="37">
        <f>SUM(C30,C50)</f>
        <v>1558.390968843456</v>
      </c>
      <c r="D51" s="37">
        <f>SUM(D30,D50)</f>
        <v>4.1989665209874039</v>
      </c>
      <c r="E51" s="37">
        <f>SUM(E30,E50)</f>
        <v>15630.513996670386</v>
      </c>
      <c r="F51" s="84"/>
      <c r="G51" s="39">
        <f>SUM(G30,G50)</f>
        <v>15382.474309737099</v>
      </c>
      <c r="H51" s="39">
        <f>SUM(H30,H50)</f>
        <v>9451.787933755204</v>
      </c>
      <c r="I51" s="39">
        <f>SUM(I30,I50)</f>
        <v>77.875061073149993</v>
      </c>
      <c r="J51" s="39">
        <f>SUM(J30,J50)</f>
        <v>24912.137304565455</v>
      </c>
      <c r="K51" s="84"/>
      <c r="L51" s="40">
        <f t="shared" si="47"/>
        <v>1.0934430867484457</v>
      </c>
      <c r="M51" s="40">
        <f t="shared" si="47"/>
        <v>6.0650941405093945</v>
      </c>
      <c r="N51" s="40">
        <f t="shared" si="47"/>
        <v>18.546244816173804</v>
      </c>
      <c r="O51" s="41">
        <f t="shared" si="47"/>
        <v>1.5938143371275084</v>
      </c>
      <c r="S51" s="33" t="s">
        <v>17</v>
      </c>
      <c r="T51" s="37">
        <f>SUM(T30,T50)</f>
        <v>9150.8902757189699</v>
      </c>
      <c r="U51" s="37">
        <f>SUM(U30,U50)</f>
        <v>34.833466046889015</v>
      </c>
      <c r="V51" s="37">
        <f>SUM(V30,V50)</f>
        <v>4.1989665209874039</v>
      </c>
      <c r="W51" s="37">
        <f>SUM(W30,W50)</f>
        <v>9189.9227082868474</v>
      </c>
      <c r="X51" s="84"/>
      <c r="Y51" s="39">
        <f>SUM(Y30,Y50)</f>
        <v>11294.163417827593</v>
      </c>
      <c r="Z51" s="39">
        <f>SUM(Z30,Z50)</f>
        <v>185.18949081906004</v>
      </c>
      <c r="AA51" s="39">
        <f>SUM(AA30,AA50)</f>
        <v>77.875061073149993</v>
      </c>
      <c r="AB51" s="39">
        <f>SUM(AB30,AB50)</f>
        <v>11557.227969719803</v>
      </c>
      <c r="AC51" s="84"/>
      <c r="AD51" s="40">
        <f t="shared" si="48"/>
        <v>1.2342147132717345</v>
      </c>
      <c r="AE51" s="40">
        <f t="shared" si="48"/>
        <v>5.3164244571521575</v>
      </c>
      <c r="AF51" s="40">
        <f t="shared" si="48"/>
        <v>18.546244816173804</v>
      </c>
      <c r="AG51" s="41">
        <f t="shared" si="48"/>
        <v>1.2575979512100011</v>
      </c>
      <c r="AR51" s="33" t="s">
        <v>17</v>
      </c>
      <c r="AS51" s="37">
        <f>SUM(AS30,AS50)</f>
        <v>4917.0337855869711</v>
      </c>
      <c r="AT51" s="37">
        <f>SUM(AT30,AT50)</f>
        <v>1523.557502796567</v>
      </c>
      <c r="AU51" s="37">
        <f>SUM(AU30,AU50)</f>
        <v>0</v>
      </c>
      <c r="AV51" s="37">
        <f>SUM(AV30,AV50)</f>
        <v>6440.5912883835381</v>
      </c>
      <c r="AW51" s="84"/>
      <c r="AX51" s="39">
        <f>SUM(AX30,AX50)</f>
        <v>4088.3108919095075</v>
      </c>
      <c r="AY51" s="39">
        <f>SUM(AY30,AY50)</f>
        <v>9266.5984429361433</v>
      </c>
      <c r="AZ51" s="39">
        <f>SUM(AZ30,AZ50)</f>
        <v>0</v>
      </c>
      <c r="BA51" s="39">
        <f>SUM(BA30,BA50)</f>
        <v>13354.909334845652</v>
      </c>
      <c r="BB51" s="84"/>
      <c r="BC51" s="40">
        <f t="shared" si="49"/>
        <v>0.83145877579555116</v>
      </c>
      <c r="BD51" s="40">
        <f t="shared" si="49"/>
        <v>6.0822111577192413</v>
      </c>
      <c r="BE51" s="40" t="str">
        <f t="shared" si="49"/>
        <v>--</v>
      </c>
      <c r="BF51" s="41">
        <f t="shared" si="49"/>
        <v>2.0735533023082842</v>
      </c>
    </row>
    <row r="52" spans="1:66" ht="5.15" customHeight="1" thickBot="1" x14ac:dyDescent="0.3">
      <c r="B52" s="19"/>
      <c r="C52" s="19"/>
      <c r="D52" s="19"/>
      <c r="T52" s="19"/>
      <c r="U52" s="19"/>
      <c r="V52" s="19"/>
      <c r="AS52" s="19"/>
      <c r="AT52" s="19"/>
      <c r="AU52" s="19"/>
    </row>
    <row r="53" spans="1:66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  <c r="S53" s="4" t="s">
        <v>18</v>
      </c>
      <c r="T53" s="99" t="s">
        <v>1</v>
      </c>
      <c r="U53" s="105"/>
      <c r="V53" s="105"/>
      <c r="W53" s="105"/>
      <c r="X53" s="6"/>
      <c r="Y53" s="99" t="s">
        <v>2</v>
      </c>
      <c r="Z53" s="100"/>
      <c r="AA53" s="100"/>
      <c r="AB53" s="100"/>
      <c r="AC53" s="6"/>
      <c r="AD53" s="99" t="s">
        <v>3</v>
      </c>
      <c r="AE53" s="100"/>
      <c r="AF53" s="100"/>
      <c r="AG53" s="101"/>
      <c r="AR53" s="4" t="s">
        <v>18</v>
      </c>
      <c r="AS53" s="99" t="s">
        <v>1</v>
      </c>
      <c r="AT53" s="105"/>
      <c r="AU53" s="105"/>
      <c r="AV53" s="105"/>
      <c r="AW53" s="6"/>
      <c r="AX53" s="99" t="s">
        <v>2</v>
      </c>
      <c r="AY53" s="100"/>
      <c r="AZ53" s="100"/>
      <c r="BA53" s="100"/>
      <c r="BB53" s="6"/>
      <c r="BC53" s="99" t="s">
        <v>3</v>
      </c>
      <c r="BD53" s="100"/>
      <c r="BE53" s="100"/>
      <c r="BF53" s="101"/>
    </row>
    <row r="54" spans="1:66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  <c r="S54" s="77" t="s">
        <v>23</v>
      </c>
      <c r="T54" s="14" t="s">
        <v>4</v>
      </c>
      <c r="U54" s="14" t="s">
        <v>5</v>
      </c>
      <c r="V54" s="14" t="s">
        <v>6</v>
      </c>
      <c r="W54" s="14" t="s">
        <v>173</v>
      </c>
      <c r="Y54" s="14" t="s">
        <v>4</v>
      </c>
      <c r="Z54" s="14" t="s">
        <v>5</v>
      </c>
      <c r="AA54" s="14" t="s">
        <v>6</v>
      </c>
      <c r="AB54" s="14" t="s">
        <v>173</v>
      </c>
      <c r="AD54" s="14" t="s">
        <v>4</v>
      </c>
      <c r="AE54" s="14" t="s">
        <v>5</v>
      </c>
      <c r="AF54" s="14" t="s">
        <v>6</v>
      </c>
      <c r="AG54" s="15" t="s">
        <v>173</v>
      </c>
      <c r="AR54" s="77" t="s">
        <v>23</v>
      </c>
      <c r="AS54" s="14" t="s">
        <v>4</v>
      </c>
      <c r="AT54" s="14" t="s">
        <v>5</v>
      </c>
      <c r="AU54" s="14" t="s">
        <v>6</v>
      </c>
      <c r="AV54" s="14" t="s">
        <v>173</v>
      </c>
      <c r="AX54" s="14" t="s">
        <v>4</v>
      </c>
      <c r="AY54" s="14" t="s">
        <v>5</v>
      </c>
      <c r="AZ54" s="14" t="s">
        <v>6</v>
      </c>
      <c r="BA54" s="14" t="s">
        <v>173</v>
      </c>
      <c r="BC54" s="14" t="s">
        <v>4</v>
      </c>
      <c r="BD54" s="14" t="s">
        <v>5</v>
      </c>
      <c r="BE54" s="14" t="s">
        <v>6</v>
      </c>
      <c r="BF54" s="15" t="s">
        <v>173</v>
      </c>
    </row>
    <row r="55" spans="1:66" ht="12.75" customHeight="1" x14ac:dyDescent="0.25">
      <c r="A55" s="18" t="s">
        <v>19</v>
      </c>
      <c r="B55" s="64">
        <f t="shared" ref="B55:D56" si="50">SUM(T55,AS55)</f>
        <v>11307.236188656952</v>
      </c>
      <c r="C55" s="64">
        <f t="shared" si="50"/>
        <v>0</v>
      </c>
      <c r="D55" s="64">
        <f t="shared" si="50"/>
        <v>0</v>
      </c>
      <c r="E55" s="19">
        <f>SUM(B55:D55)</f>
        <v>11307.236188656952</v>
      </c>
      <c r="G55" s="21">
        <f t="shared" ref="G55:I56" si="51">SUM(Y55,AX55)</f>
        <v>744.27919233128273</v>
      </c>
      <c r="H55" s="21">
        <f t="shared" si="51"/>
        <v>0</v>
      </c>
      <c r="I55" s="21">
        <f t="shared" si="51"/>
        <v>0</v>
      </c>
      <c r="J55" s="21">
        <f>SUM(G55:I55)</f>
        <v>744.27919233128273</v>
      </c>
      <c r="L55" s="22">
        <f t="shared" ref="L55:O57" si="52">IF(B55&lt;&gt;0,G55/B55,"--")</f>
        <v>6.5823263962410117E-2</v>
      </c>
      <c r="M55" s="22" t="str">
        <f t="shared" si="52"/>
        <v>--</v>
      </c>
      <c r="N55" s="22" t="str">
        <f t="shared" si="52"/>
        <v>--</v>
      </c>
      <c r="O55" s="23">
        <f t="shared" si="52"/>
        <v>6.5823263962410117E-2</v>
      </c>
      <c r="S55" s="18" t="s">
        <v>19</v>
      </c>
      <c r="T55" s="19">
        <v>6760.7070191700177</v>
      </c>
      <c r="U55" s="19">
        <v>0</v>
      </c>
      <c r="V55" s="19">
        <v>0</v>
      </c>
      <c r="W55" s="19">
        <f>SUM(T55:V55)</f>
        <v>6760.7070191700177</v>
      </c>
      <c r="Y55" s="51">
        <v>444.85225095332913</v>
      </c>
      <c r="Z55" s="51">
        <v>0</v>
      </c>
      <c r="AA55" s="51">
        <v>0</v>
      </c>
      <c r="AB55" s="21">
        <f>SUM(Y55:AA55)</f>
        <v>444.85225095332913</v>
      </c>
      <c r="AD55" s="22">
        <f t="shared" ref="AD55:AG57" si="53">IF(T55&lt;&gt;0,Y55/T55,"--")</f>
        <v>6.5799664101986441E-2</v>
      </c>
      <c r="AE55" s="22" t="str">
        <f t="shared" si="53"/>
        <v>--</v>
      </c>
      <c r="AF55" s="22" t="str">
        <f t="shared" si="53"/>
        <v>--</v>
      </c>
      <c r="AG55" s="23">
        <f t="shared" si="53"/>
        <v>6.5799664101986441E-2</v>
      </c>
      <c r="AI55">
        <v>158</v>
      </c>
      <c r="AM55">
        <f>$AM$8</f>
        <v>8</v>
      </c>
      <c r="AN55">
        <f>$AN$8</f>
        <v>30</v>
      </c>
      <c r="AO55">
        <f>$AO$8</f>
        <v>52</v>
      </c>
      <c r="AR55" s="18" t="s">
        <v>19</v>
      </c>
      <c r="AS55" s="19">
        <v>4546.5291694869356</v>
      </c>
      <c r="AT55" s="19">
        <v>0</v>
      </c>
      <c r="AU55" s="19">
        <v>0</v>
      </c>
      <c r="AV55" s="19">
        <f>SUM(AS55:AU55)</f>
        <v>4546.5291694869356</v>
      </c>
      <c r="AX55" s="51">
        <v>299.42694137795354</v>
      </c>
      <c r="AY55" s="51">
        <v>0</v>
      </c>
      <c r="AZ55" s="51">
        <v>0</v>
      </c>
      <c r="BA55" s="21">
        <f>SUM(AX55:AZ55)</f>
        <v>299.42694137795354</v>
      </c>
      <c r="BC55" s="22">
        <f t="shared" ref="BC55:BF57" si="54">IF(AS55&lt;&gt;0,AX55/AS55,"--")</f>
        <v>6.585835704904168E-2</v>
      </c>
      <c r="BD55" s="22" t="str">
        <f t="shared" si="54"/>
        <v>--</v>
      </c>
      <c r="BE55" s="22" t="str">
        <f t="shared" si="54"/>
        <v>--</v>
      </c>
      <c r="BF55" s="23">
        <f t="shared" si="54"/>
        <v>6.585835704904168E-2</v>
      </c>
      <c r="BH55">
        <v>158</v>
      </c>
      <c r="BL55">
        <f>$BL$8</f>
        <v>11</v>
      </c>
      <c r="BM55">
        <f>$BM$8</f>
        <v>33</v>
      </c>
      <c r="BN55">
        <f>$BN$8</f>
        <v>55</v>
      </c>
    </row>
    <row r="56" spans="1:66" ht="12.75" customHeight="1" x14ac:dyDescent="0.25">
      <c r="A56" s="18" t="s">
        <v>20</v>
      </c>
      <c r="B56" s="64">
        <f t="shared" si="50"/>
        <v>46.12508226943379</v>
      </c>
      <c r="C56" s="64">
        <f t="shared" si="50"/>
        <v>0</v>
      </c>
      <c r="D56" s="64">
        <f t="shared" si="50"/>
        <v>0</v>
      </c>
      <c r="E56" s="19">
        <f>SUM(B56:D56)</f>
        <v>46.12508226943379</v>
      </c>
      <c r="G56" s="21">
        <f t="shared" si="51"/>
        <v>35.351004615016151</v>
      </c>
      <c r="H56" s="21">
        <f t="shared" si="51"/>
        <v>0</v>
      </c>
      <c r="I56" s="21">
        <f t="shared" si="51"/>
        <v>0</v>
      </c>
      <c r="J56" s="21">
        <f>SUM(G56:I56)</f>
        <v>35.351004615016151</v>
      </c>
      <c r="L56" s="22">
        <f t="shared" si="52"/>
        <v>0.76641607723359195</v>
      </c>
      <c r="M56" s="22" t="str">
        <f t="shared" si="52"/>
        <v>--</v>
      </c>
      <c r="N56" s="22" t="str">
        <f t="shared" si="52"/>
        <v>--</v>
      </c>
      <c r="O56" s="23">
        <f t="shared" si="52"/>
        <v>0.76641607723359195</v>
      </c>
      <c r="S56" s="18" t="s">
        <v>20</v>
      </c>
      <c r="T56" s="19">
        <v>25.146315936151666</v>
      </c>
      <c r="U56" s="19">
        <v>0</v>
      </c>
      <c r="V56" s="19">
        <v>0</v>
      </c>
      <c r="W56" s="19">
        <f>SUM(T56:V56)</f>
        <v>25.146315936151666</v>
      </c>
      <c r="Y56" s="51">
        <v>19.27254081666192</v>
      </c>
      <c r="Z56" s="51">
        <v>0</v>
      </c>
      <c r="AA56" s="51">
        <v>0</v>
      </c>
      <c r="AB56" s="21">
        <f>SUM(Y56:AA56)</f>
        <v>19.27254081666192</v>
      </c>
      <c r="AD56" s="22">
        <f t="shared" si="53"/>
        <v>0.76641607723359195</v>
      </c>
      <c r="AE56" s="22" t="str">
        <f t="shared" si="53"/>
        <v>--</v>
      </c>
      <c r="AF56" s="22" t="str">
        <f t="shared" si="53"/>
        <v>--</v>
      </c>
      <c r="AG56" s="23">
        <f t="shared" si="53"/>
        <v>0.76641607723359195</v>
      </c>
      <c r="AI56">
        <v>160</v>
      </c>
      <c r="AM56">
        <f>$AM$8</f>
        <v>8</v>
      </c>
      <c r="AN56">
        <f>$AN$8</f>
        <v>30</v>
      </c>
      <c r="AO56">
        <f>$AO$8</f>
        <v>52</v>
      </c>
      <c r="AR56" s="18" t="s">
        <v>20</v>
      </c>
      <c r="AS56" s="19">
        <v>20.978766333282124</v>
      </c>
      <c r="AT56" s="19">
        <v>0</v>
      </c>
      <c r="AU56" s="19">
        <v>0</v>
      </c>
      <c r="AV56" s="19">
        <f>SUM(AS56:AU56)</f>
        <v>20.978766333282124</v>
      </c>
      <c r="AX56" s="51">
        <v>16.078463798354232</v>
      </c>
      <c r="AY56" s="51">
        <v>0</v>
      </c>
      <c r="AZ56" s="51">
        <v>0</v>
      </c>
      <c r="BA56" s="21">
        <f>SUM(AX56:AZ56)</f>
        <v>16.078463798354232</v>
      </c>
      <c r="BC56" s="22">
        <f t="shared" si="54"/>
        <v>0.76641607723359195</v>
      </c>
      <c r="BD56" s="22" t="str">
        <f t="shared" si="54"/>
        <v>--</v>
      </c>
      <c r="BE56" s="22" t="str">
        <f t="shared" si="54"/>
        <v>--</v>
      </c>
      <c r="BF56" s="23">
        <f t="shared" si="54"/>
        <v>0.76641607723359195</v>
      </c>
      <c r="BH56">
        <v>160</v>
      </c>
      <c r="BL56">
        <f>$BL$8</f>
        <v>11</v>
      </c>
      <c r="BM56">
        <f>$BM$8</f>
        <v>33</v>
      </c>
      <c r="BN56">
        <f>$BN$8</f>
        <v>55</v>
      </c>
    </row>
    <row r="57" spans="1:66" ht="12.75" customHeight="1" x14ac:dyDescent="0.25">
      <c r="A57" s="18" t="s">
        <v>31</v>
      </c>
      <c r="B57" s="19">
        <f>SUM(B55:B56)</f>
        <v>11353.361270926387</v>
      </c>
      <c r="C57" s="19">
        <f>SUM(C55:C56)</f>
        <v>0</v>
      </c>
      <c r="D57" s="19">
        <f>SUM(D55:D56)</f>
        <v>0</v>
      </c>
      <c r="E57" s="19">
        <f>SUM(E55:E56)</f>
        <v>11353.361270926387</v>
      </c>
      <c r="G57" s="21">
        <f>SUM(G55:G56)</f>
        <v>779.63019694629884</v>
      </c>
      <c r="H57" s="21">
        <f>SUM(H55:H56)</f>
        <v>0</v>
      </c>
      <c r="I57" s="21">
        <f>SUM(I55:I56)</f>
        <v>0</v>
      </c>
      <c r="J57" s="21">
        <f>SUM(J55:J56)</f>
        <v>779.63019694629884</v>
      </c>
      <c r="L57" s="22">
        <f t="shared" si="52"/>
        <v>6.8669548897626526E-2</v>
      </c>
      <c r="M57" s="22" t="str">
        <f t="shared" si="52"/>
        <v>--</v>
      </c>
      <c r="N57" s="22" t="str">
        <f t="shared" si="52"/>
        <v>--</v>
      </c>
      <c r="O57" s="23">
        <f t="shared" si="52"/>
        <v>6.8669548897626526E-2</v>
      </c>
      <c r="S57" s="18" t="s">
        <v>31</v>
      </c>
      <c r="T57" s="19">
        <f>SUM(T55:T56)</f>
        <v>6785.8533351061697</v>
      </c>
      <c r="U57" s="19">
        <f>SUM(U55:U56)</f>
        <v>0</v>
      </c>
      <c r="V57" s="19">
        <f>SUM(V55:V56)</f>
        <v>0</v>
      </c>
      <c r="W57" s="19">
        <f>SUM(W55:W56)</f>
        <v>6785.8533351061697</v>
      </c>
      <c r="Y57" s="21">
        <f>SUM(Y55:Y56)</f>
        <v>464.12479176999108</v>
      </c>
      <c r="Z57" s="21">
        <f>SUM(Z55:Z56)</f>
        <v>0</v>
      </c>
      <c r="AA57" s="21">
        <f>SUM(AA55:AA56)</f>
        <v>0</v>
      </c>
      <c r="AB57" s="21">
        <f>SUM(AB55:AB56)</f>
        <v>464.12479176999108</v>
      </c>
      <c r="AD57" s="22">
        <f t="shared" si="53"/>
        <v>6.839593619992812E-2</v>
      </c>
      <c r="AE57" s="22" t="str">
        <f t="shared" si="53"/>
        <v>--</v>
      </c>
      <c r="AF57" s="22" t="str">
        <f t="shared" si="53"/>
        <v>--</v>
      </c>
      <c r="AG57" s="23">
        <f t="shared" si="53"/>
        <v>6.839593619992812E-2</v>
      </c>
      <c r="AR57" s="18" t="s">
        <v>31</v>
      </c>
      <c r="AS57" s="19">
        <f>SUM(AS55:AS56)</f>
        <v>4567.5079358202174</v>
      </c>
      <c r="AT57" s="19">
        <f>SUM(AT55:AT56)</f>
        <v>0</v>
      </c>
      <c r="AU57" s="19">
        <f>SUM(AU55:AU56)</f>
        <v>0</v>
      </c>
      <c r="AV57" s="19">
        <f>SUM(AV55:AV56)</f>
        <v>4567.5079358202174</v>
      </c>
      <c r="AX57" s="21">
        <f>SUM(AX55:AX56)</f>
        <v>315.50540517630776</v>
      </c>
      <c r="AY57" s="21">
        <f>SUM(AY55:AY56)</f>
        <v>0</v>
      </c>
      <c r="AZ57" s="21">
        <f>SUM(AZ55:AZ56)</f>
        <v>0</v>
      </c>
      <c r="BA57" s="21">
        <f>SUM(BA55:BA56)</f>
        <v>315.50540517630776</v>
      </c>
      <c r="BC57" s="22">
        <f t="shared" si="54"/>
        <v>6.9076049699221903E-2</v>
      </c>
      <c r="BD57" s="22" t="str">
        <f t="shared" si="54"/>
        <v>--</v>
      </c>
      <c r="BE57" s="22" t="str">
        <f t="shared" si="54"/>
        <v>--</v>
      </c>
      <c r="BF57" s="23">
        <f t="shared" si="54"/>
        <v>6.9076049699221903E-2</v>
      </c>
    </row>
    <row r="58" spans="1:66" ht="12.75" customHeight="1" x14ac:dyDescent="0.3">
      <c r="A58" s="78" t="s">
        <v>32</v>
      </c>
      <c r="B58" s="19"/>
      <c r="C58" s="19"/>
      <c r="D58" s="19"/>
      <c r="O58" s="17"/>
      <c r="S58" s="78" t="s">
        <v>32</v>
      </c>
      <c r="T58" s="19"/>
      <c r="U58" s="19"/>
      <c r="V58" s="19"/>
      <c r="AG58" s="17"/>
      <c r="AR58" s="78" t="s">
        <v>32</v>
      </c>
      <c r="AS58" s="19"/>
      <c r="AT58" s="19"/>
      <c r="AU58" s="19"/>
      <c r="BF58" s="17"/>
    </row>
    <row r="59" spans="1:66" x14ac:dyDescent="0.25">
      <c r="A59" s="18" t="s">
        <v>19</v>
      </c>
      <c r="B59" s="64">
        <f t="shared" ref="B59:D60" si="55">SUM(T59,AS59)</f>
        <v>0</v>
      </c>
      <c r="C59" s="64">
        <f t="shared" si="55"/>
        <v>0</v>
      </c>
      <c r="D59" s="64">
        <f t="shared" si="55"/>
        <v>0</v>
      </c>
      <c r="E59" s="19">
        <f>SUM(B59:D59)</f>
        <v>0</v>
      </c>
      <c r="G59" s="21">
        <f t="shared" ref="G59:I60" si="56">SUM(Y59,AX59)</f>
        <v>0</v>
      </c>
      <c r="H59" s="21">
        <f t="shared" si="56"/>
        <v>0</v>
      </c>
      <c r="I59" s="21">
        <f t="shared" si="56"/>
        <v>0</v>
      </c>
      <c r="J59" s="21">
        <f>SUM(G59:I59)</f>
        <v>0</v>
      </c>
      <c r="L59" s="22" t="str">
        <f t="shared" ref="L59:O62" si="57">IF(B59&lt;&gt;0,G59/B59,"--")</f>
        <v>--</v>
      </c>
      <c r="M59" s="22" t="str">
        <f t="shared" si="57"/>
        <v>--</v>
      </c>
      <c r="N59" s="22" t="str">
        <f t="shared" si="57"/>
        <v>--</v>
      </c>
      <c r="O59" s="23" t="str">
        <f t="shared" si="57"/>
        <v>--</v>
      </c>
      <c r="S59" s="18" t="s">
        <v>19</v>
      </c>
      <c r="T59" s="19">
        <v>0</v>
      </c>
      <c r="U59" s="19">
        <v>0</v>
      </c>
      <c r="V59" s="19">
        <v>0</v>
      </c>
      <c r="W59" s="19">
        <f>SUM(T59:V59)</f>
        <v>0</v>
      </c>
      <c r="Y59" s="51">
        <v>0</v>
      </c>
      <c r="Z59" s="51">
        <v>0</v>
      </c>
      <c r="AA59" s="51">
        <v>0</v>
      </c>
      <c r="AB59" s="21">
        <f>SUM(Y59:AA59)</f>
        <v>0</v>
      </c>
      <c r="AD59" s="22" t="str">
        <f t="shared" ref="AD59:AG62" si="58">IF(T59&lt;&gt;0,Y59/T59,"--")</f>
        <v>--</v>
      </c>
      <c r="AE59" s="22" t="str">
        <f t="shared" si="58"/>
        <v>--</v>
      </c>
      <c r="AF59" s="22" t="str">
        <f t="shared" si="58"/>
        <v>--</v>
      </c>
      <c r="AG59" s="23" t="str">
        <f t="shared" si="58"/>
        <v>--</v>
      </c>
      <c r="AI59">
        <v>135</v>
      </c>
      <c r="AM59">
        <f>$AM$8</f>
        <v>8</v>
      </c>
      <c r="AN59">
        <f>$AN$8</f>
        <v>30</v>
      </c>
      <c r="AO59">
        <f>$AO$8</f>
        <v>52</v>
      </c>
      <c r="AR59" s="18" t="s">
        <v>19</v>
      </c>
      <c r="AS59" s="19">
        <v>0</v>
      </c>
      <c r="AT59" s="19">
        <v>0</v>
      </c>
      <c r="AU59" s="19">
        <v>0</v>
      </c>
      <c r="AV59" s="19">
        <f>SUM(AS59:AU59)</f>
        <v>0</v>
      </c>
      <c r="AX59" s="51">
        <v>0</v>
      </c>
      <c r="AY59" s="51">
        <v>0</v>
      </c>
      <c r="AZ59" s="51">
        <v>0</v>
      </c>
      <c r="BA59" s="21">
        <f>SUM(AX59:AZ59)</f>
        <v>0</v>
      </c>
      <c r="BC59" s="22" t="str">
        <f t="shared" ref="BC59:BF62" si="59">IF(AS59&lt;&gt;0,AX59/AS59,"--")</f>
        <v>--</v>
      </c>
      <c r="BD59" s="22" t="str">
        <f t="shared" si="59"/>
        <v>--</v>
      </c>
      <c r="BE59" s="22" t="str">
        <f t="shared" si="59"/>
        <v>--</v>
      </c>
      <c r="BF59" s="23" t="str">
        <f t="shared" si="59"/>
        <v>--</v>
      </c>
      <c r="BH59">
        <v>135</v>
      </c>
      <c r="BL59">
        <f>$BL$8</f>
        <v>11</v>
      </c>
      <c r="BM59">
        <f>$BM$8</f>
        <v>33</v>
      </c>
      <c r="BN59">
        <f>$BN$8</f>
        <v>55</v>
      </c>
    </row>
    <row r="60" spans="1:66" x14ac:dyDescent="0.25">
      <c r="A60" s="18" t="s">
        <v>20</v>
      </c>
      <c r="B60" s="64">
        <f t="shared" si="55"/>
        <v>0</v>
      </c>
      <c r="C60" s="64">
        <f t="shared" si="55"/>
        <v>208.48883092547428</v>
      </c>
      <c r="D60" s="64">
        <f t="shared" si="55"/>
        <v>0</v>
      </c>
      <c r="E60" s="19">
        <f>SUM(B60:D60)</f>
        <v>208.48883092547428</v>
      </c>
      <c r="G60" s="21">
        <f t="shared" si="56"/>
        <v>0</v>
      </c>
      <c r="H60" s="21">
        <f t="shared" si="56"/>
        <v>365.81644612326386</v>
      </c>
      <c r="I60" s="21">
        <f t="shared" si="56"/>
        <v>0</v>
      </c>
      <c r="J60" s="21">
        <f>SUM(G60:I60)</f>
        <v>365.81644612326386</v>
      </c>
      <c r="L60" s="22" t="str">
        <f t="shared" si="57"/>
        <v>--</v>
      </c>
      <c r="M60" s="22">
        <f t="shared" si="57"/>
        <v>1.7546093212735574</v>
      </c>
      <c r="N60" s="22" t="str">
        <f t="shared" si="57"/>
        <v>--</v>
      </c>
      <c r="O60" s="23">
        <f t="shared" si="57"/>
        <v>1.7546093212735574</v>
      </c>
      <c r="S60" s="18" t="s">
        <v>20</v>
      </c>
      <c r="T60" s="19">
        <v>0</v>
      </c>
      <c r="U60" s="19">
        <v>1.8270044053496266</v>
      </c>
      <c r="V60" s="19">
        <v>0</v>
      </c>
      <c r="W60" s="19">
        <f>SUM(T60:V60)</f>
        <v>1.8270044053496266</v>
      </c>
      <c r="Y60" s="51">
        <v>0</v>
      </c>
      <c r="Z60" s="51">
        <v>3.2056789596343074</v>
      </c>
      <c r="AA60" s="51">
        <v>0</v>
      </c>
      <c r="AB60" s="21">
        <f>SUM(Y60:AA60)</f>
        <v>3.2056789596343074</v>
      </c>
      <c r="AD60" s="22" t="str">
        <f t="shared" si="58"/>
        <v>--</v>
      </c>
      <c r="AE60" s="22">
        <f t="shared" si="58"/>
        <v>1.7546093212735572</v>
      </c>
      <c r="AF60" s="22" t="str">
        <f t="shared" si="58"/>
        <v>--</v>
      </c>
      <c r="AG60" s="23">
        <f t="shared" si="58"/>
        <v>1.7546093212735572</v>
      </c>
      <c r="AI60">
        <v>137</v>
      </c>
      <c r="AM60">
        <f>$AM$8</f>
        <v>8</v>
      </c>
      <c r="AN60">
        <f>$AN$8</f>
        <v>30</v>
      </c>
      <c r="AO60">
        <f>$AO$8</f>
        <v>52</v>
      </c>
      <c r="AR60" s="18" t="s">
        <v>20</v>
      </c>
      <c r="AS60" s="19">
        <v>0</v>
      </c>
      <c r="AT60" s="19">
        <v>206.66182652012463</v>
      </c>
      <c r="AU60" s="19">
        <v>0</v>
      </c>
      <c r="AV60" s="19">
        <f>SUM(AS60:AU60)</f>
        <v>206.66182652012463</v>
      </c>
      <c r="AX60" s="51">
        <v>0</v>
      </c>
      <c r="AY60" s="51">
        <v>362.61076716362953</v>
      </c>
      <c r="AZ60" s="51">
        <v>0</v>
      </c>
      <c r="BA60" s="21">
        <f>SUM(AX60:AZ60)</f>
        <v>362.61076716362953</v>
      </c>
      <c r="BC60" s="22" t="str">
        <f t="shared" si="59"/>
        <v>--</v>
      </c>
      <c r="BD60" s="22">
        <f t="shared" si="59"/>
        <v>1.7546093212735574</v>
      </c>
      <c r="BE60" s="22" t="str">
        <f t="shared" si="59"/>
        <v>--</v>
      </c>
      <c r="BF60" s="23">
        <f t="shared" si="59"/>
        <v>1.7546093212735574</v>
      </c>
      <c r="BH60">
        <v>137</v>
      </c>
      <c r="BL60">
        <f>$BL$8</f>
        <v>11</v>
      </c>
      <c r="BM60">
        <f>$BM$8</f>
        <v>33</v>
      </c>
      <c r="BN60">
        <f>$BN$8</f>
        <v>55</v>
      </c>
    </row>
    <row r="61" spans="1:66" x14ac:dyDescent="0.25">
      <c r="A61" s="79" t="s">
        <v>33</v>
      </c>
      <c r="B61" s="28">
        <f>SUM(B59:B60)</f>
        <v>0</v>
      </c>
      <c r="C61" s="28">
        <f>SUM(C59:C60)</f>
        <v>208.48883092547428</v>
      </c>
      <c r="D61" s="28">
        <f>SUM(D59:D60)</f>
        <v>0</v>
      </c>
      <c r="E61" s="28">
        <f>SUM(E59:E60)</f>
        <v>208.48883092547428</v>
      </c>
      <c r="F61" s="29"/>
      <c r="G61" s="69">
        <f>SUM(G59:G60)</f>
        <v>0</v>
      </c>
      <c r="H61" s="69">
        <f>SUM(H59:H60)</f>
        <v>365.81644612326386</v>
      </c>
      <c r="I61" s="69">
        <f>SUM(I59:I60)</f>
        <v>0</v>
      </c>
      <c r="J61" s="30">
        <f>SUM(J59:J60)</f>
        <v>365.81644612326386</v>
      </c>
      <c r="K61" s="29"/>
      <c r="L61" s="31" t="str">
        <f t="shared" si="57"/>
        <v>--</v>
      </c>
      <c r="M61" s="31">
        <f t="shared" si="57"/>
        <v>1.7546093212735574</v>
      </c>
      <c r="N61" s="31" t="str">
        <f t="shared" si="57"/>
        <v>--</v>
      </c>
      <c r="O61" s="32">
        <f t="shared" si="57"/>
        <v>1.7546093212735574</v>
      </c>
      <c r="S61" s="79" t="s">
        <v>33</v>
      </c>
      <c r="T61" s="28">
        <f>SUM(T59:T60)</f>
        <v>0</v>
      </c>
      <c r="U61" s="28">
        <f>SUM(U59:U60)</f>
        <v>1.8270044053496266</v>
      </c>
      <c r="V61" s="28">
        <f>SUM(V59:V60)</f>
        <v>0</v>
      </c>
      <c r="W61" s="28">
        <f>SUM(W59:W60)</f>
        <v>1.8270044053496266</v>
      </c>
      <c r="X61" s="29"/>
      <c r="Y61" s="69">
        <f>SUM(Y59:Y60)</f>
        <v>0</v>
      </c>
      <c r="Z61" s="69">
        <f>SUM(Z59:Z60)</f>
        <v>3.2056789596343074</v>
      </c>
      <c r="AA61" s="69">
        <f>SUM(AA59:AA60)</f>
        <v>0</v>
      </c>
      <c r="AB61" s="30">
        <f>SUM(AB59:AB60)</f>
        <v>3.2056789596343074</v>
      </c>
      <c r="AC61" s="29"/>
      <c r="AD61" s="31" t="str">
        <f t="shared" si="58"/>
        <v>--</v>
      </c>
      <c r="AE61" s="31">
        <f t="shared" si="58"/>
        <v>1.7546093212735572</v>
      </c>
      <c r="AF61" s="31" t="str">
        <f t="shared" si="58"/>
        <v>--</v>
      </c>
      <c r="AG61" s="32">
        <f t="shared" si="58"/>
        <v>1.7546093212735572</v>
      </c>
      <c r="AR61" s="79" t="s">
        <v>33</v>
      </c>
      <c r="AS61" s="28">
        <f>SUM(AS59:AS60)</f>
        <v>0</v>
      </c>
      <c r="AT61" s="28">
        <f>SUM(AT59:AT60)</f>
        <v>206.66182652012463</v>
      </c>
      <c r="AU61" s="28">
        <f>SUM(AU59:AU60)</f>
        <v>0</v>
      </c>
      <c r="AV61" s="28">
        <f>SUM(AV59:AV60)</f>
        <v>206.66182652012463</v>
      </c>
      <c r="AW61" s="29"/>
      <c r="AX61" s="69">
        <f>SUM(AX59:AX60)</f>
        <v>0</v>
      </c>
      <c r="AY61" s="69">
        <f>SUM(AY59:AY60)</f>
        <v>362.61076716362953</v>
      </c>
      <c r="AZ61" s="69">
        <f>SUM(AZ59:AZ60)</f>
        <v>0</v>
      </c>
      <c r="BA61" s="30">
        <f>SUM(BA59:BA60)</f>
        <v>362.61076716362953</v>
      </c>
      <c r="BB61" s="29"/>
      <c r="BC61" s="31" t="str">
        <f t="shared" si="59"/>
        <v>--</v>
      </c>
      <c r="BD61" s="31">
        <f t="shared" si="59"/>
        <v>1.7546093212735574</v>
      </c>
      <c r="BE61" s="31" t="str">
        <f t="shared" si="59"/>
        <v>--</v>
      </c>
      <c r="BF61" s="32">
        <f t="shared" si="59"/>
        <v>1.7546093212735574</v>
      </c>
    </row>
    <row r="62" spans="1:66" ht="13.5" thickBot="1" x14ac:dyDescent="0.35">
      <c r="A62" s="33" t="s">
        <v>17</v>
      </c>
      <c r="B62" s="37">
        <f>SUM(B57,B61)</f>
        <v>11353.361270926387</v>
      </c>
      <c r="C62" s="37">
        <f>SUM(C57,C61)</f>
        <v>208.48883092547428</v>
      </c>
      <c r="D62" s="37">
        <f>SUM(D57,D61)</f>
        <v>0</v>
      </c>
      <c r="E62" s="37">
        <f>SUM(E57,E61)</f>
        <v>11561.850101851862</v>
      </c>
      <c r="F62" s="84"/>
      <c r="G62" s="39">
        <f>SUM(G57,G61)</f>
        <v>779.63019694629884</v>
      </c>
      <c r="H62" s="39">
        <f>SUM(H57,H61)</f>
        <v>365.81644612326386</v>
      </c>
      <c r="I62" s="39">
        <f>SUM(I57,I61)</f>
        <v>0</v>
      </c>
      <c r="J62" s="39">
        <f>SUM(J57,J61)</f>
        <v>1145.4466430695627</v>
      </c>
      <c r="K62" s="84"/>
      <c r="L62" s="40">
        <f t="shared" si="57"/>
        <v>6.8669548897626526E-2</v>
      </c>
      <c r="M62" s="40">
        <f t="shared" si="57"/>
        <v>1.7546093212735574</v>
      </c>
      <c r="N62" s="40" t="str">
        <f t="shared" si="57"/>
        <v>--</v>
      </c>
      <c r="O62" s="41">
        <f t="shared" si="57"/>
        <v>9.9071224153485307E-2</v>
      </c>
      <c r="S62" s="33" t="s">
        <v>17</v>
      </c>
      <c r="T62" s="37">
        <f>SUM(T57,T61)</f>
        <v>6785.8533351061697</v>
      </c>
      <c r="U62" s="37">
        <f>SUM(U57,U61)</f>
        <v>1.8270044053496266</v>
      </c>
      <c r="V62" s="37">
        <f>SUM(V57,V61)</f>
        <v>0</v>
      </c>
      <c r="W62" s="37">
        <f>SUM(W57,W61)</f>
        <v>6787.6803395115194</v>
      </c>
      <c r="X62" s="84"/>
      <c r="Y62" s="39">
        <f>SUM(Y57,Y61)</f>
        <v>464.12479176999108</v>
      </c>
      <c r="Z62" s="39">
        <f>SUM(Z57,Z61)</f>
        <v>3.2056789596343074</v>
      </c>
      <c r="AA62" s="39">
        <f>SUM(AA57,AA61)</f>
        <v>0</v>
      </c>
      <c r="AB62" s="39">
        <f>SUM(AB57,AB61)</f>
        <v>467.3304707296254</v>
      </c>
      <c r="AC62" s="84"/>
      <c r="AD62" s="40">
        <f t="shared" si="58"/>
        <v>6.839593619992812E-2</v>
      </c>
      <c r="AE62" s="40">
        <f t="shared" si="58"/>
        <v>1.7546093212735572</v>
      </c>
      <c r="AF62" s="40" t="str">
        <f t="shared" si="58"/>
        <v>--</v>
      </c>
      <c r="AG62" s="41">
        <f t="shared" si="58"/>
        <v>6.8849805434894301E-2</v>
      </c>
      <c r="AR62" s="33" t="s">
        <v>17</v>
      </c>
      <c r="AS62" s="37">
        <f>SUM(AS57,AS61)</f>
        <v>4567.5079358202174</v>
      </c>
      <c r="AT62" s="37">
        <f>SUM(AT57,AT61)</f>
        <v>206.66182652012463</v>
      </c>
      <c r="AU62" s="37">
        <f>SUM(AU57,AU61)</f>
        <v>0</v>
      </c>
      <c r="AV62" s="37">
        <f>SUM(AV57,AV61)</f>
        <v>4774.1697623403425</v>
      </c>
      <c r="AW62" s="84"/>
      <c r="AX62" s="39">
        <f>SUM(AX57,AX61)</f>
        <v>315.50540517630776</v>
      </c>
      <c r="AY62" s="39">
        <f>SUM(AY57,AY61)</f>
        <v>362.61076716362953</v>
      </c>
      <c r="AZ62" s="39">
        <f>SUM(AZ57,AZ61)</f>
        <v>0</v>
      </c>
      <c r="BA62" s="39">
        <f>SUM(BA57,BA61)</f>
        <v>678.11617233993729</v>
      </c>
      <c r="BB62" s="84"/>
      <c r="BC62" s="40">
        <f t="shared" si="59"/>
        <v>6.9076049699221903E-2</v>
      </c>
      <c r="BD62" s="40">
        <f t="shared" si="59"/>
        <v>1.7546093212735574</v>
      </c>
      <c r="BE62" s="40" t="str">
        <f t="shared" si="59"/>
        <v>--</v>
      </c>
      <c r="BF62" s="41">
        <f t="shared" si="59"/>
        <v>0.14203855457530243</v>
      </c>
    </row>
    <row r="63" spans="1:66" ht="5.15" customHeight="1" x14ac:dyDescent="0.3">
      <c r="A63" s="42"/>
      <c r="S63" s="42"/>
      <c r="AR63" s="42"/>
    </row>
    <row r="64" spans="1:66" ht="13" x14ac:dyDescent="0.3">
      <c r="A64" s="42" t="s">
        <v>21</v>
      </c>
      <c r="B64" s="19">
        <f>B51</f>
        <v>14067.924061305943</v>
      </c>
      <c r="C64" s="19">
        <f>C51</f>
        <v>1558.390968843456</v>
      </c>
      <c r="D64" s="19">
        <f>D51</f>
        <v>4.1989665209874039</v>
      </c>
      <c r="E64" s="19">
        <f>E51</f>
        <v>15630.513996670386</v>
      </c>
      <c r="G64" s="21">
        <f>SUM(G51,G62)</f>
        <v>16162.104506683398</v>
      </c>
      <c r="H64" s="21">
        <f>SUM(H51,H62)</f>
        <v>9817.6043798784685</v>
      </c>
      <c r="I64" s="21">
        <f>SUM(I51,I62)</f>
        <v>77.875061073149993</v>
      </c>
      <c r="J64" s="21">
        <f>SUM(J51,J62)</f>
        <v>26057.583947635016</v>
      </c>
      <c r="L64" s="22">
        <f>IF(B64&lt;&gt;0,G64/B64,"--")</f>
        <v>1.1488620805920848</v>
      </c>
      <c r="M64" s="22">
        <f>IF(C64&lt;&gt;0,H64/C64,"--")</f>
        <v>6.2998339801497334</v>
      </c>
      <c r="N64" s="22">
        <f>IF(D64&lt;&gt;0,I64/D64,"--")</f>
        <v>18.546244816173804</v>
      </c>
      <c r="O64" s="22">
        <f>IF(E64&lt;&gt;0,J64/E64,"--")</f>
        <v>1.6670970611194107</v>
      </c>
      <c r="S64" s="42" t="s">
        <v>21</v>
      </c>
      <c r="T64" s="19">
        <f>T51</f>
        <v>9150.8902757189699</v>
      </c>
      <c r="U64" s="19">
        <f>U51</f>
        <v>34.833466046889015</v>
      </c>
      <c r="V64" s="19">
        <f>V51</f>
        <v>4.1989665209874039</v>
      </c>
      <c r="W64" s="19">
        <f>W51</f>
        <v>9189.9227082868474</v>
      </c>
      <c r="Y64" s="21">
        <f>SUM(Y51,Y62)</f>
        <v>11758.288209597584</v>
      </c>
      <c r="Z64" s="21">
        <f>SUM(Z51,Z62)</f>
        <v>188.39516977869434</v>
      </c>
      <c r="AA64" s="21">
        <f>SUM(AA51,AA62)</f>
        <v>77.875061073149993</v>
      </c>
      <c r="AB64" s="21">
        <f>SUM(AB51,AB62)</f>
        <v>12024.558440449428</v>
      </c>
      <c r="AD64" s="22">
        <f>IF(T64&lt;&gt;0,Y64/T64,"--")</f>
        <v>1.2849337993700023</v>
      </c>
      <c r="AE64" s="22">
        <f>IF(U64&lt;&gt;0,Z64/U64,"--")</f>
        <v>5.4084531675687195</v>
      </c>
      <c r="AF64" s="22">
        <f>IF(V64&lt;&gt;0,AA64/V64,"--")</f>
        <v>18.546244816173804</v>
      </c>
      <c r="AG64" s="22">
        <f>IF(W64&lt;&gt;0,AB64/W64,"--")</f>
        <v>1.3084504431801693</v>
      </c>
      <c r="AR64" s="42" t="s">
        <v>21</v>
      </c>
      <c r="AS64" s="19">
        <f>AS51</f>
        <v>4917.0337855869711</v>
      </c>
      <c r="AT64" s="19">
        <f>AT51</f>
        <v>1523.557502796567</v>
      </c>
      <c r="AU64" s="19">
        <f>AU51</f>
        <v>0</v>
      </c>
      <c r="AV64" s="19">
        <f>AV51</f>
        <v>6440.5912883835381</v>
      </c>
      <c r="AX64" s="21">
        <f>SUM(AX51,AX62)</f>
        <v>4403.8162970858157</v>
      </c>
      <c r="AY64" s="21">
        <f>SUM(AY51,AY62)</f>
        <v>9629.2092100997725</v>
      </c>
      <c r="AZ64" s="21">
        <f>SUM(AZ51,AZ62)</f>
        <v>0</v>
      </c>
      <c r="BA64" s="21">
        <f>SUM(BA51,BA62)</f>
        <v>14033.02550718559</v>
      </c>
      <c r="BC64" s="22">
        <f>IF(AS64&lt;&gt;0,AX64/AS64,"--")</f>
        <v>0.89562457553057262</v>
      </c>
      <c r="BD64" s="22">
        <f>IF(AT64&lt;&gt;0,AY64/AT64,"--")</f>
        <v>6.3202138366453982</v>
      </c>
      <c r="BE64" s="22" t="str">
        <f>IF(AU64&lt;&gt;0,AZ64/AU64,"--")</f>
        <v>--</v>
      </c>
      <c r="BF64" s="22">
        <f>IF(AV64&lt;&gt;0,BA64/AV64,"--")</f>
        <v>2.1788411775943639</v>
      </c>
    </row>
    <row r="65" spans="1:66" hidden="1" x14ac:dyDescent="0.25"/>
    <row r="66" spans="1:66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61">
        <f>G64-Y64-AX64</f>
        <v>0</v>
      </c>
      <c r="H66" s="61">
        <f>H64-Z64-AY64</f>
        <v>0</v>
      </c>
      <c r="I66" s="61">
        <f>I64-AA64-AZ64</f>
        <v>0</v>
      </c>
      <c r="J66" s="61">
        <f>J64-AB64-BA64</f>
        <v>0</v>
      </c>
      <c r="L66" s="71"/>
      <c r="M66" s="71"/>
      <c r="N66" s="71"/>
      <c r="O66" s="71"/>
      <c r="S66" s="89" t="s">
        <v>115</v>
      </c>
      <c r="T66" s="70">
        <f>T10-SUM(T11:T13)</f>
        <v>0</v>
      </c>
      <c r="U66" s="70">
        <f>U10-SUM(U11:U13)</f>
        <v>0</v>
      </c>
      <c r="V66" s="70">
        <f>V10-SUM(V11:V13)</f>
        <v>0</v>
      </c>
      <c r="Y66" s="70">
        <v>0</v>
      </c>
      <c r="Z66" s="70">
        <v>0</v>
      </c>
      <c r="AA66" s="70">
        <v>0</v>
      </c>
      <c r="AB66" s="71"/>
      <c r="AD66" s="70">
        <v>0</v>
      </c>
      <c r="AE66" s="70">
        <v>0</v>
      </c>
      <c r="AF66" s="70">
        <v>0</v>
      </c>
      <c r="AG66" s="71"/>
      <c r="AI66">
        <v>157</v>
      </c>
      <c r="AM66">
        <f>$AM$8</f>
        <v>8</v>
      </c>
      <c r="AN66">
        <f>$AN$8</f>
        <v>30</v>
      </c>
      <c r="AO66">
        <f>$AO$8</f>
        <v>52</v>
      </c>
      <c r="AR66" s="89" t="s">
        <v>115</v>
      </c>
      <c r="AS66" s="70">
        <f>AS10-SUM(AS11:AS13)</f>
        <v>0</v>
      </c>
      <c r="AT66" s="70">
        <f>AT10-SUM(AT11:AT13)</f>
        <v>0</v>
      </c>
      <c r="AU66" s="70">
        <f>AU10-SUM(AU11:AU13)</f>
        <v>0</v>
      </c>
      <c r="AX66" s="70">
        <v>0</v>
      </c>
      <c r="AY66" s="70">
        <v>0</v>
      </c>
      <c r="AZ66" s="70">
        <v>0</v>
      </c>
      <c r="BA66" s="71"/>
      <c r="BC66" s="70">
        <v>2.2204460492503131E-16</v>
      </c>
      <c r="BD66" s="70">
        <v>0</v>
      </c>
      <c r="BE66" s="70">
        <v>0</v>
      </c>
      <c r="BF66" s="71"/>
      <c r="BH66">
        <v>157</v>
      </c>
      <c r="BL66">
        <f>$BL$8</f>
        <v>11</v>
      </c>
      <c r="BM66">
        <f>$BM$8</f>
        <v>33</v>
      </c>
      <c r="BN66">
        <f>$BN$8</f>
        <v>55</v>
      </c>
    </row>
    <row r="67" spans="1:66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1"/>
      <c r="H67" s="71"/>
      <c r="I67" s="71"/>
      <c r="J67" s="71"/>
      <c r="L67" s="71"/>
      <c r="M67" s="71"/>
      <c r="N67" s="71"/>
      <c r="T67" s="70">
        <f>T19-SUM(T20:T22)</f>
        <v>0</v>
      </c>
      <c r="U67" s="70">
        <f>U19-SUM(U20:U22)</f>
        <v>0</v>
      </c>
      <c r="V67" s="70">
        <f>V19-SUM(V20:V22)</f>
        <v>0</v>
      </c>
      <c r="Y67" s="70">
        <v>0</v>
      </c>
      <c r="Z67" s="70">
        <v>0</v>
      </c>
      <c r="AA67" s="70">
        <v>0</v>
      </c>
      <c r="AB67" s="71"/>
      <c r="AD67" s="70">
        <v>0</v>
      </c>
      <c r="AE67" s="70">
        <v>0</v>
      </c>
      <c r="AF67" s="70">
        <v>0</v>
      </c>
      <c r="AI67">
        <v>134</v>
      </c>
      <c r="AM67">
        <f>$AM$8</f>
        <v>8</v>
      </c>
      <c r="AN67">
        <f>$AN$8</f>
        <v>30</v>
      </c>
      <c r="AO67">
        <f>$AO$8</f>
        <v>52</v>
      </c>
      <c r="AS67" s="70">
        <f>AS19-SUM(AS20:AS22)</f>
        <v>0</v>
      </c>
      <c r="AT67" s="70">
        <f>AT19-SUM(AT20:AT22)</f>
        <v>0</v>
      </c>
      <c r="AU67" s="70">
        <f>AU19-SUM(AU20:AU22)</f>
        <v>0</v>
      </c>
      <c r="AX67" s="70">
        <v>0</v>
      </c>
      <c r="AY67" s="70">
        <v>0</v>
      </c>
      <c r="AZ67" s="70">
        <v>0</v>
      </c>
      <c r="BA67" s="71"/>
      <c r="BC67" s="70">
        <v>0</v>
      </c>
      <c r="BD67" s="70">
        <v>-8.8817841970012523E-16</v>
      </c>
      <c r="BE67" s="70">
        <v>0</v>
      </c>
      <c r="BH67">
        <v>134</v>
      </c>
      <c r="BL67">
        <f>$BL$8</f>
        <v>11</v>
      </c>
      <c r="BM67">
        <f>$BM$8</f>
        <v>33</v>
      </c>
      <c r="BN67">
        <f>$BN$8</f>
        <v>55</v>
      </c>
    </row>
    <row r="68" spans="1:66" hidden="1" x14ac:dyDescent="0.25">
      <c r="A68" s="45" t="s">
        <v>186</v>
      </c>
      <c r="B68" s="162">
        <f>SUM(B66:J67,T66:AF68,AS66:BE68)</f>
        <v>-1.3322676295501878E-15</v>
      </c>
      <c r="G68" s="71"/>
      <c r="H68" s="71"/>
      <c r="I68" s="71"/>
      <c r="J68" s="71"/>
      <c r="L68" s="71"/>
      <c r="M68" s="71"/>
      <c r="N68" s="71"/>
      <c r="Y68" s="70">
        <v>0</v>
      </c>
      <c r="Z68" s="70">
        <v>0</v>
      </c>
      <c r="AA68" s="70">
        <v>0</v>
      </c>
      <c r="AB68" s="71"/>
      <c r="AD68" s="70">
        <v>0</v>
      </c>
      <c r="AE68" s="70">
        <v>0</v>
      </c>
      <c r="AF68" s="70">
        <v>0</v>
      </c>
      <c r="AI68">
        <v>84</v>
      </c>
      <c r="AJ68">
        <v>19</v>
      </c>
      <c r="AM68">
        <f>$AM$8</f>
        <v>8</v>
      </c>
      <c r="AN68">
        <f>$AN$8</f>
        <v>30</v>
      </c>
      <c r="AO68">
        <f>$AO$8</f>
        <v>52</v>
      </c>
      <c r="AX68" s="70">
        <v>0</v>
      </c>
      <c r="AY68" s="70">
        <v>0</v>
      </c>
      <c r="AZ68" s="70">
        <v>0</v>
      </c>
      <c r="BA68" s="71"/>
      <c r="BC68" s="70">
        <v>2.2204460492503131E-16</v>
      </c>
      <c r="BD68" s="70">
        <v>-8.8817841970012523E-16</v>
      </c>
      <c r="BE68" s="70">
        <v>0</v>
      </c>
      <c r="BH68">
        <v>84</v>
      </c>
      <c r="BI68">
        <v>19</v>
      </c>
      <c r="BL68">
        <f>$BL$8</f>
        <v>11</v>
      </c>
      <c r="BM68">
        <f>$BM$8</f>
        <v>33</v>
      </c>
      <c r="BN68">
        <f>$BN$8</f>
        <v>55</v>
      </c>
    </row>
    <row r="69" spans="1:66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66" x14ac:dyDescent="0.25">
      <c r="A70" s="3" t="s">
        <v>22</v>
      </c>
    </row>
    <row r="71" spans="1:66" x14ac:dyDescent="0.25">
      <c r="A71" s="46" t="s">
        <v>264</v>
      </c>
    </row>
    <row r="72" spans="1:66" x14ac:dyDescent="0.25">
      <c r="A72" s="46" t="s">
        <v>108</v>
      </c>
    </row>
    <row r="73" spans="1:66" x14ac:dyDescent="0.25">
      <c r="A73" s="46" t="s">
        <v>98</v>
      </c>
    </row>
    <row r="74" spans="1:66" x14ac:dyDescent="0.25">
      <c r="A74" s="46" t="s">
        <v>109</v>
      </c>
    </row>
    <row r="75" spans="1:66" x14ac:dyDescent="0.25">
      <c r="A75" s="46" t="s">
        <v>113</v>
      </c>
    </row>
    <row r="76" spans="1:66" x14ac:dyDescent="0.25">
      <c r="A76" s="46" t="s">
        <v>110</v>
      </c>
    </row>
    <row r="77" spans="1:66" x14ac:dyDescent="0.25">
      <c r="A77" s="46" t="s">
        <v>114</v>
      </c>
    </row>
    <row r="78" spans="1:66" x14ac:dyDescent="0.25">
      <c r="A78" s="46"/>
    </row>
    <row r="79" spans="1:66" x14ac:dyDescent="0.25">
      <c r="A79" s="46"/>
    </row>
    <row r="80" spans="1:66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52" min="18" max="32" man="1"/>
    <brk id="52" max="1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BP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8" max="68" width="0" hidden="1" customWidth="1"/>
  </cols>
  <sheetData>
    <row r="1" spans="1:68" s="3" customFormat="1" ht="15.5" x14ac:dyDescent="0.35">
      <c r="A1" s="1" t="str">
        <f>VLOOKUP(BP6,TabName,5,FALSE)</f>
        <v>Table 4.30 - Cost of Wasted UAA Mail -- Standard Mail, Automation (1), PARS Environment, FY 23</v>
      </c>
      <c r="S1" s="1" t="s">
        <v>181</v>
      </c>
      <c r="AR1" s="107" t="s">
        <v>182</v>
      </c>
    </row>
    <row r="2" spans="1:68" ht="8.15" customHeight="1" thickBot="1" x14ac:dyDescent="0.3"/>
    <row r="3" spans="1:68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  <c r="S3" s="4" t="s">
        <v>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5"/>
      <c r="AR3" s="4" t="s">
        <v>0</v>
      </c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35"/>
    </row>
    <row r="4" spans="1:68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s="13"/>
      <c r="T4" s="9" t="s">
        <v>1</v>
      </c>
      <c r="U4" s="10"/>
      <c r="V4" s="10"/>
      <c r="W4" s="10"/>
      <c r="X4" s="3"/>
      <c r="Y4" s="9" t="s">
        <v>2</v>
      </c>
      <c r="Z4" s="11"/>
      <c r="AA4" s="11"/>
      <c r="AB4" s="11"/>
      <c r="AC4" s="3"/>
      <c r="AD4" s="9" t="s">
        <v>3</v>
      </c>
      <c r="AE4" s="11"/>
      <c r="AF4" s="11"/>
      <c r="AG4" s="12"/>
      <c r="AK4" t="s">
        <v>37</v>
      </c>
      <c r="AL4" t="s">
        <v>37</v>
      </c>
      <c r="AM4" s="14" t="s">
        <v>8</v>
      </c>
      <c r="AN4" s="14" t="s">
        <v>9</v>
      </c>
      <c r="AO4" s="14" t="s">
        <v>10</v>
      </c>
      <c r="AQ4" s="3"/>
      <c r="AR4" s="13"/>
      <c r="AS4" s="9" t="s">
        <v>1</v>
      </c>
      <c r="AT4" s="10"/>
      <c r="AU4" s="10"/>
      <c r="AV4" s="10"/>
      <c r="AW4" s="3"/>
      <c r="AX4" s="9" t="s">
        <v>2</v>
      </c>
      <c r="AY4" s="11"/>
      <c r="AZ4" s="11"/>
      <c r="BA4" s="11"/>
      <c r="BB4" s="3"/>
      <c r="BC4" s="9" t="s">
        <v>3</v>
      </c>
      <c r="BD4" s="11"/>
      <c r="BE4" s="11"/>
      <c r="BF4" s="12"/>
      <c r="BJ4" t="s">
        <v>37</v>
      </c>
      <c r="BK4" t="s">
        <v>37</v>
      </c>
      <c r="BL4" s="14" t="s">
        <v>8</v>
      </c>
      <c r="BM4" s="14" t="s">
        <v>9</v>
      </c>
      <c r="BN4" s="14" t="s">
        <v>10</v>
      </c>
    </row>
    <row r="5" spans="1:68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S5" s="13"/>
      <c r="T5" s="14" t="s">
        <v>4</v>
      </c>
      <c r="U5" s="14" t="s">
        <v>5</v>
      </c>
      <c r="V5" s="14" t="s">
        <v>6</v>
      </c>
      <c r="W5" s="14" t="s">
        <v>7</v>
      </c>
      <c r="Y5" s="14" t="s">
        <v>4</v>
      </c>
      <c r="Z5" s="14" t="s">
        <v>5</v>
      </c>
      <c r="AA5" s="14" t="s">
        <v>6</v>
      </c>
      <c r="AB5" s="14" t="s">
        <v>7</v>
      </c>
      <c r="AD5" s="14" t="s">
        <v>4</v>
      </c>
      <c r="AE5" s="14" t="s">
        <v>5</v>
      </c>
      <c r="AF5" s="14" t="s">
        <v>6</v>
      </c>
      <c r="AG5" s="15" t="s">
        <v>7</v>
      </c>
      <c r="AI5" s="46" t="s">
        <v>35</v>
      </c>
      <c r="AJ5" s="46" t="s">
        <v>36</v>
      </c>
      <c r="AK5" s="46" t="s">
        <v>35</v>
      </c>
      <c r="AL5" s="46" t="s">
        <v>36</v>
      </c>
      <c r="AM5" t="s">
        <v>12</v>
      </c>
      <c r="AN5" t="s">
        <v>12</v>
      </c>
      <c r="AO5" t="s">
        <v>12</v>
      </c>
      <c r="AR5" s="13"/>
      <c r="AS5" s="14" t="s">
        <v>4</v>
      </c>
      <c r="AT5" s="14" t="s">
        <v>5</v>
      </c>
      <c r="AU5" s="14" t="s">
        <v>6</v>
      </c>
      <c r="AV5" s="14" t="s">
        <v>7</v>
      </c>
      <c r="AX5" s="14" t="s">
        <v>4</v>
      </c>
      <c r="AY5" s="14" t="s">
        <v>5</v>
      </c>
      <c r="AZ5" s="14" t="s">
        <v>6</v>
      </c>
      <c r="BA5" s="14" t="s">
        <v>7</v>
      </c>
      <c r="BC5" s="14" t="s">
        <v>4</v>
      </c>
      <c r="BD5" s="14" t="s">
        <v>5</v>
      </c>
      <c r="BE5" s="14" t="s">
        <v>6</v>
      </c>
      <c r="BF5" s="15" t="s">
        <v>7</v>
      </c>
      <c r="BH5" s="46" t="s">
        <v>35</v>
      </c>
      <c r="BI5" s="46" t="s">
        <v>36</v>
      </c>
      <c r="BJ5" s="46" t="s">
        <v>35</v>
      </c>
      <c r="BK5" s="46" t="s">
        <v>36</v>
      </c>
      <c r="BL5" t="s">
        <v>12</v>
      </c>
      <c r="BM5" t="s">
        <v>12</v>
      </c>
      <c r="BN5" t="s">
        <v>12</v>
      </c>
      <c r="BP5" s="14" t="s">
        <v>11</v>
      </c>
    </row>
    <row r="6" spans="1:68" ht="12.75" customHeight="1" x14ac:dyDescent="0.3">
      <c r="A6" s="77" t="s">
        <v>23</v>
      </c>
      <c r="O6" s="17"/>
      <c r="S6" s="77" t="s">
        <v>23</v>
      </c>
      <c r="AG6" s="17"/>
      <c r="AR6" s="77" t="s">
        <v>23</v>
      </c>
      <c r="BF6" s="17"/>
      <c r="BP6">
        <v>30</v>
      </c>
    </row>
    <row r="7" spans="1:68" ht="12.75" customHeight="1" x14ac:dyDescent="0.3">
      <c r="A7" s="16" t="s">
        <v>116</v>
      </c>
      <c r="O7" s="17"/>
      <c r="S7" s="16" t="s">
        <v>116</v>
      </c>
      <c r="AG7" s="17"/>
      <c r="AR7" s="16" t="s">
        <v>116</v>
      </c>
      <c r="BF7" s="17"/>
    </row>
    <row r="8" spans="1:68" ht="12.75" customHeight="1" x14ac:dyDescent="0.25">
      <c r="A8" s="18" t="s">
        <v>13</v>
      </c>
      <c r="B8" s="19">
        <f t="shared" ref="B8:D13" si="0">SUM(T8,AS8)</f>
        <v>2737.5988519713937</v>
      </c>
      <c r="C8" s="19">
        <f t="shared" si="0"/>
        <v>0</v>
      </c>
      <c r="D8" s="19">
        <f t="shared" si="0"/>
        <v>0</v>
      </c>
      <c r="E8" s="19">
        <f t="shared" ref="E8:E13" si="1">SUM(B8:D8)</f>
        <v>2737.5988519713937</v>
      </c>
      <c r="G8" s="51">
        <f t="shared" ref="G8:I13" si="2">SUM(Y8,AX8)</f>
        <v>177.44978084188111</v>
      </c>
      <c r="H8" s="51">
        <f t="shared" si="2"/>
        <v>0</v>
      </c>
      <c r="I8" s="51">
        <f t="shared" si="2"/>
        <v>0</v>
      </c>
      <c r="J8" s="51">
        <f t="shared" ref="J8:J13" si="3">SUM(G8:I8)</f>
        <v>177.44978084188111</v>
      </c>
      <c r="L8" s="22">
        <f t="shared" ref="L8:O14" si="4">IF(B8&lt;&gt;0,G8/B8,"--")</f>
        <v>6.4819497098377421E-2</v>
      </c>
      <c r="M8" s="22" t="str">
        <f t="shared" si="4"/>
        <v>--</v>
      </c>
      <c r="N8" s="22" t="str">
        <f t="shared" si="4"/>
        <v>--</v>
      </c>
      <c r="O8" s="23">
        <f t="shared" si="4"/>
        <v>6.4819497098377421E-2</v>
      </c>
      <c r="S8" s="18" t="s">
        <v>13</v>
      </c>
      <c r="T8" s="19">
        <v>2477.9484957180239</v>
      </c>
      <c r="U8" s="19">
        <v>0</v>
      </c>
      <c r="V8" s="19">
        <v>0</v>
      </c>
      <c r="W8" s="19">
        <f t="shared" ref="W8:W13" si="5">SUM(T8:V8)</f>
        <v>2477.9484957180239</v>
      </c>
      <c r="Y8" s="51">
        <v>160.79052329253082</v>
      </c>
      <c r="Z8" s="51">
        <v>0</v>
      </c>
      <c r="AA8" s="51">
        <v>0</v>
      </c>
      <c r="AB8" s="51">
        <f t="shared" ref="AB8:AB13" si="6">SUM(Y8:AA8)</f>
        <v>160.79052329253082</v>
      </c>
      <c r="AD8" s="22">
        <f t="shared" ref="AD8:AG14" si="7">IF(T8&lt;&gt;0,Y8/T8,"--")</f>
        <v>6.4888565509082258E-2</v>
      </c>
      <c r="AE8" s="22" t="str">
        <f t="shared" si="7"/>
        <v>--</v>
      </c>
      <c r="AF8" s="22" t="str">
        <f t="shared" si="7"/>
        <v>--</v>
      </c>
      <c r="AG8" s="23">
        <f t="shared" si="7"/>
        <v>6.4888565509082258E-2</v>
      </c>
      <c r="AI8">
        <v>32</v>
      </c>
      <c r="AM8" s="24">
        <f>VLOOKUP($BP$6,WMap,3,FALSE)</f>
        <v>8</v>
      </c>
      <c r="AN8" s="25">
        <f>VLOOKUP($BP$6,WMap,4,FALSE)</f>
        <v>30</v>
      </c>
      <c r="AO8" s="26">
        <f>VLOOKUP($BP$6,WMap,5,FALSE)</f>
        <v>52</v>
      </c>
      <c r="AR8" s="18" t="s">
        <v>13</v>
      </c>
      <c r="AS8" s="19">
        <v>259.65035625336975</v>
      </c>
      <c r="AT8" s="19">
        <v>0</v>
      </c>
      <c r="AU8" s="19">
        <v>0</v>
      </c>
      <c r="AV8" s="19">
        <f t="shared" ref="AV8:AV13" si="8">SUM(AS8:AU8)</f>
        <v>259.65035625336975</v>
      </c>
      <c r="AX8" s="51">
        <v>16.659257549350283</v>
      </c>
      <c r="AY8" s="51">
        <v>0</v>
      </c>
      <c r="AZ8" s="51">
        <v>0</v>
      </c>
      <c r="BA8" s="51">
        <f t="shared" ref="BA8:BA13" si="9">SUM(AX8:AZ8)</f>
        <v>16.659257549350283</v>
      </c>
      <c r="BC8" s="22">
        <f t="shared" ref="BC8:BF14" si="10">IF(AS8&lt;&gt;0,AX8/AS8,"--")</f>
        <v>6.4160349285613885E-2</v>
      </c>
      <c r="BD8" s="22" t="str">
        <f t="shared" si="10"/>
        <v>--</v>
      </c>
      <c r="BE8" s="22" t="str">
        <f t="shared" si="10"/>
        <v>--</v>
      </c>
      <c r="BF8" s="23">
        <f t="shared" si="10"/>
        <v>6.4160349285613885E-2</v>
      </c>
      <c r="BH8">
        <v>32</v>
      </c>
      <c r="BL8" s="24">
        <f>VLOOKUP($BP$6,WMap,6,FALSE)</f>
        <v>11</v>
      </c>
      <c r="BM8" s="25">
        <f>VLOOKUP($BP$6,WMap,7,FALSE)</f>
        <v>33</v>
      </c>
      <c r="BN8" s="26">
        <f>VLOOKUP($BP$6,WMap,8,FALSE)</f>
        <v>55</v>
      </c>
    </row>
    <row r="9" spans="1:68" ht="12.75" customHeight="1" x14ac:dyDescent="0.25">
      <c r="A9" s="27" t="s">
        <v>24</v>
      </c>
      <c r="B9" s="19">
        <f t="shared" si="0"/>
        <v>2737.5988519713937</v>
      </c>
      <c r="C9" s="19">
        <f t="shared" si="0"/>
        <v>0</v>
      </c>
      <c r="D9" s="19">
        <f t="shared" si="0"/>
        <v>0</v>
      </c>
      <c r="E9" s="19">
        <f t="shared" si="1"/>
        <v>2737.5988519713937</v>
      </c>
      <c r="G9" s="51">
        <f t="shared" si="2"/>
        <v>20.990331034213177</v>
      </c>
      <c r="H9" s="51">
        <f t="shared" si="2"/>
        <v>0</v>
      </c>
      <c r="I9" s="51">
        <f t="shared" si="2"/>
        <v>0</v>
      </c>
      <c r="J9" s="51">
        <f t="shared" si="3"/>
        <v>20.990331034213177</v>
      </c>
      <c r="L9" s="22">
        <f t="shared" si="4"/>
        <v>7.6674239613658754E-3</v>
      </c>
      <c r="M9" s="22" t="str">
        <f t="shared" si="4"/>
        <v>--</v>
      </c>
      <c r="N9" s="22" t="str">
        <f t="shared" si="4"/>
        <v>--</v>
      </c>
      <c r="O9" s="23">
        <f t="shared" si="4"/>
        <v>7.6674239613658754E-3</v>
      </c>
      <c r="S9" s="27" t="s">
        <v>24</v>
      </c>
      <c r="T9" s="19">
        <v>2477.9484957180239</v>
      </c>
      <c r="U9" s="19">
        <v>0</v>
      </c>
      <c r="V9" s="19">
        <v>0</v>
      </c>
      <c r="W9" s="19">
        <f t="shared" si="5"/>
        <v>2477.9484957180239</v>
      </c>
      <c r="Y9" s="51">
        <v>18.999481671098906</v>
      </c>
      <c r="Z9" s="51">
        <v>0</v>
      </c>
      <c r="AA9" s="51">
        <v>0</v>
      </c>
      <c r="AB9" s="51">
        <f t="shared" si="6"/>
        <v>18.999481671098906</v>
      </c>
      <c r="AD9" s="22">
        <f t="shared" si="7"/>
        <v>7.6674239613658763E-3</v>
      </c>
      <c r="AE9" s="22" t="str">
        <f t="shared" si="7"/>
        <v>--</v>
      </c>
      <c r="AF9" s="22" t="str">
        <f t="shared" si="7"/>
        <v>--</v>
      </c>
      <c r="AG9" s="23">
        <f t="shared" si="7"/>
        <v>7.6674239613658763E-3</v>
      </c>
      <c r="AI9">
        <v>33</v>
      </c>
      <c r="AM9">
        <f>$AM$8</f>
        <v>8</v>
      </c>
      <c r="AN9">
        <f>$AN$8</f>
        <v>30</v>
      </c>
      <c r="AO9">
        <f>$AO$8</f>
        <v>52</v>
      </c>
      <c r="AR9" s="27" t="s">
        <v>24</v>
      </c>
      <c r="AS9" s="19">
        <v>259.65035625336975</v>
      </c>
      <c r="AT9" s="19">
        <v>0</v>
      </c>
      <c r="AU9" s="19">
        <v>0</v>
      </c>
      <c r="AV9" s="19">
        <f t="shared" si="8"/>
        <v>259.65035625336975</v>
      </c>
      <c r="AX9" s="51">
        <v>1.9908493631142736</v>
      </c>
      <c r="AY9" s="51">
        <v>0</v>
      </c>
      <c r="AZ9" s="51">
        <v>0</v>
      </c>
      <c r="BA9" s="51">
        <f t="shared" si="9"/>
        <v>1.9908493631142736</v>
      </c>
      <c r="BC9" s="22">
        <f t="shared" si="10"/>
        <v>7.6674239613658771E-3</v>
      </c>
      <c r="BD9" s="22" t="str">
        <f t="shared" si="10"/>
        <v>--</v>
      </c>
      <c r="BE9" s="22" t="str">
        <f t="shared" si="10"/>
        <v>--</v>
      </c>
      <c r="BF9" s="23">
        <f t="shared" si="10"/>
        <v>7.6674239613658771E-3</v>
      </c>
      <c r="BH9">
        <v>33</v>
      </c>
      <c r="BL9">
        <f>$BL$8</f>
        <v>11</v>
      </c>
      <c r="BM9">
        <f>$BM$8</f>
        <v>33</v>
      </c>
      <c r="BN9">
        <f>$BN$8</f>
        <v>55</v>
      </c>
    </row>
    <row r="10" spans="1:68" ht="12.75" customHeight="1" x14ac:dyDescent="0.25">
      <c r="A10" s="18" t="s">
        <v>25</v>
      </c>
      <c r="B10" s="19">
        <f t="shared" si="0"/>
        <v>54751.977039427817</v>
      </c>
      <c r="C10" s="19">
        <f t="shared" si="0"/>
        <v>0</v>
      </c>
      <c r="D10" s="19">
        <f t="shared" si="0"/>
        <v>0</v>
      </c>
      <c r="E10" s="19">
        <f t="shared" si="1"/>
        <v>54751.977039427817</v>
      </c>
      <c r="G10" s="51">
        <f t="shared" si="2"/>
        <v>3553.7619835687969</v>
      </c>
      <c r="H10" s="51">
        <f t="shared" si="2"/>
        <v>0</v>
      </c>
      <c r="I10" s="51">
        <f t="shared" si="2"/>
        <v>0</v>
      </c>
      <c r="J10" s="51">
        <f t="shared" si="3"/>
        <v>3553.7619835687969</v>
      </c>
      <c r="L10" s="22">
        <f t="shared" si="4"/>
        <v>6.4906550881435265E-2</v>
      </c>
      <c r="M10" s="22" t="str">
        <f t="shared" si="4"/>
        <v>--</v>
      </c>
      <c r="N10" s="22" t="str">
        <f t="shared" si="4"/>
        <v>--</v>
      </c>
      <c r="O10" s="23">
        <f t="shared" si="4"/>
        <v>6.4906550881435265E-2</v>
      </c>
      <c r="S10" s="18" t="s">
        <v>25</v>
      </c>
      <c r="T10" s="19">
        <v>49558.969914360423</v>
      </c>
      <c r="U10" s="19">
        <v>0</v>
      </c>
      <c r="V10" s="19">
        <v>0</v>
      </c>
      <c r="W10" s="19">
        <f t="shared" si="5"/>
        <v>49558.969914360423</v>
      </c>
      <c r="Y10" s="51">
        <v>3216.7018023779547</v>
      </c>
      <c r="Z10" s="51">
        <v>0</v>
      </c>
      <c r="AA10" s="51">
        <v>0</v>
      </c>
      <c r="AB10" s="51">
        <f t="shared" si="6"/>
        <v>3216.7018023779547</v>
      </c>
      <c r="AD10" s="22">
        <f t="shared" si="7"/>
        <v>6.4906550881435279E-2</v>
      </c>
      <c r="AE10" s="22" t="str">
        <f t="shared" si="7"/>
        <v>--</v>
      </c>
      <c r="AF10" s="22" t="str">
        <f t="shared" si="7"/>
        <v>--</v>
      </c>
      <c r="AG10" s="23">
        <f t="shared" si="7"/>
        <v>6.4906550881435279E-2</v>
      </c>
      <c r="AI10">
        <v>34</v>
      </c>
      <c r="AK10">
        <v>10</v>
      </c>
      <c r="AM10">
        <f>$AM$8</f>
        <v>8</v>
      </c>
      <c r="AN10">
        <f>$AN$8</f>
        <v>30</v>
      </c>
      <c r="AO10">
        <f>$AO$8</f>
        <v>52</v>
      </c>
      <c r="AR10" s="18" t="s">
        <v>25</v>
      </c>
      <c r="AS10" s="19">
        <v>5193.0071250673909</v>
      </c>
      <c r="AT10" s="19">
        <v>0</v>
      </c>
      <c r="AU10" s="19">
        <v>0</v>
      </c>
      <c r="AV10" s="19">
        <f t="shared" si="8"/>
        <v>5193.0071250673909</v>
      </c>
      <c r="AX10" s="51">
        <v>337.0601811908424</v>
      </c>
      <c r="AY10" s="51">
        <v>0</v>
      </c>
      <c r="AZ10" s="51">
        <v>0</v>
      </c>
      <c r="BA10" s="51">
        <f t="shared" si="9"/>
        <v>337.0601811908424</v>
      </c>
      <c r="BC10" s="22">
        <f t="shared" si="10"/>
        <v>6.4906550881435252E-2</v>
      </c>
      <c r="BD10" s="22" t="str">
        <f t="shared" si="10"/>
        <v>--</v>
      </c>
      <c r="BE10" s="22" t="str">
        <f t="shared" si="10"/>
        <v>--</v>
      </c>
      <c r="BF10" s="23">
        <f t="shared" si="10"/>
        <v>6.4906550881435252E-2</v>
      </c>
      <c r="BH10">
        <v>34</v>
      </c>
      <c r="BJ10">
        <v>10</v>
      </c>
      <c r="BL10">
        <f>$BL$8</f>
        <v>11</v>
      </c>
      <c r="BM10">
        <f>$BM$8</f>
        <v>33</v>
      </c>
      <c r="BN10">
        <f>$BN$8</f>
        <v>55</v>
      </c>
    </row>
    <row r="11" spans="1:68" ht="12.75" customHeight="1" x14ac:dyDescent="0.25">
      <c r="A11" s="18" t="s">
        <v>26</v>
      </c>
      <c r="B11" s="19">
        <f t="shared" si="0"/>
        <v>21036.923193421029</v>
      </c>
      <c r="C11" s="19">
        <f t="shared" si="0"/>
        <v>0</v>
      </c>
      <c r="D11" s="19">
        <f t="shared" si="0"/>
        <v>0</v>
      </c>
      <c r="E11" s="19">
        <f t="shared" si="1"/>
        <v>21036.923193421029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 t="shared" si="3"/>
        <v>0</v>
      </c>
      <c r="L11" s="22">
        <f t="shared" si="4"/>
        <v>0</v>
      </c>
      <c r="M11" s="22" t="str">
        <f t="shared" si="4"/>
        <v>--</v>
      </c>
      <c r="N11" s="22" t="str">
        <f t="shared" si="4"/>
        <v>--</v>
      </c>
      <c r="O11" s="23">
        <f t="shared" si="4"/>
        <v>0</v>
      </c>
      <c r="S11" s="18" t="s">
        <v>26</v>
      </c>
      <c r="T11" s="19">
        <v>19047.153309324105</v>
      </c>
      <c r="U11" s="19">
        <v>0</v>
      </c>
      <c r="V11" s="19">
        <v>0</v>
      </c>
      <c r="W11" s="19">
        <f t="shared" si="5"/>
        <v>19047.153309324105</v>
      </c>
      <c r="Y11" s="51">
        <v>0</v>
      </c>
      <c r="Z11" s="51">
        <v>0</v>
      </c>
      <c r="AA11" s="51">
        <v>0</v>
      </c>
      <c r="AB11" s="51">
        <f t="shared" si="6"/>
        <v>0</v>
      </c>
      <c r="AD11" s="22">
        <f t="shared" si="7"/>
        <v>0</v>
      </c>
      <c r="AE11" s="22" t="str">
        <f t="shared" si="7"/>
        <v>--</v>
      </c>
      <c r="AF11" s="22" t="str">
        <f t="shared" si="7"/>
        <v>--</v>
      </c>
      <c r="AG11" s="23">
        <f t="shared" si="7"/>
        <v>0</v>
      </c>
      <c r="AI11">
        <v>35</v>
      </c>
      <c r="AK11">
        <v>10</v>
      </c>
      <c r="AM11">
        <f>$AM$8</f>
        <v>8</v>
      </c>
      <c r="AN11">
        <f>$AN$8</f>
        <v>30</v>
      </c>
      <c r="AO11">
        <f>$AO$8</f>
        <v>52</v>
      </c>
      <c r="AR11" s="18" t="s">
        <v>26</v>
      </c>
      <c r="AS11" s="19">
        <v>1989.7698840969244</v>
      </c>
      <c r="AT11" s="19">
        <v>0</v>
      </c>
      <c r="AU11" s="19">
        <v>0</v>
      </c>
      <c r="AV11" s="19">
        <f t="shared" si="8"/>
        <v>1989.7698840969244</v>
      </c>
      <c r="AX11" s="51">
        <v>0</v>
      </c>
      <c r="AY11" s="51">
        <v>0</v>
      </c>
      <c r="AZ11" s="51">
        <v>0</v>
      </c>
      <c r="BA11" s="51">
        <f t="shared" si="9"/>
        <v>0</v>
      </c>
      <c r="BC11" s="22">
        <f t="shared" si="10"/>
        <v>0</v>
      </c>
      <c r="BD11" s="22" t="str">
        <f t="shared" si="10"/>
        <v>--</v>
      </c>
      <c r="BE11" s="22" t="str">
        <f t="shared" si="10"/>
        <v>--</v>
      </c>
      <c r="BF11" s="23">
        <f t="shared" si="10"/>
        <v>0</v>
      </c>
      <c r="BH11">
        <v>35</v>
      </c>
      <c r="BJ11">
        <v>10</v>
      </c>
      <c r="BL11">
        <f>$BL$8</f>
        <v>11</v>
      </c>
      <c r="BM11">
        <f>$BM$8</f>
        <v>33</v>
      </c>
      <c r="BN11">
        <f>$BN$8</f>
        <v>55</v>
      </c>
    </row>
    <row r="12" spans="1:68" ht="12.75" customHeight="1" x14ac:dyDescent="0.25">
      <c r="A12" s="27" t="s">
        <v>92</v>
      </c>
      <c r="B12" s="19">
        <f t="shared" si="0"/>
        <v>32697.235665891967</v>
      </c>
      <c r="C12" s="19">
        <f t="shared" si="0"/>
        <v>0</v>
      </c>
      <c r="D12" s="19">
        <f t="shared" si="0"/>
        <v>0</v>
      </c>
      <c r="E12" s="19">
        <f t="shared" si="1"/>
        <v>32697.235665891967</v>
      </c>
      <c r="G12" s="51">
        <f t="shared" si="2"/>
        <v>1897.7273063015568</v>
      </c>
      <c r="H12" s="51">
        <f t="shared" si="2"/>
        <v>0</v>
      </c>
      <c r="I12" s="51">
        <f t="shared" si="2"/>
        <v>0</v>
      </c>
      <c r="J12" s="51">
        <f t="shared" si="3"/>
        <v>1897.7273063015568</v>
      </c>
      <c r="L12" s="22">
        <f t="shared" si="4"/>
        <v>5.803938062816625E-2</v>
      </c>
      <c r="M12" s="22" t="str">
        <f t="shared" si="4"/>
        <v>--</v>
      </c>
      <c r="N12" s="22" t="str">
        <f t="shared" si="4"/>
        <v>--</v>
      </c>
      <c r="O12" s="23">
        <f t="shared" si="4"/>
        <v>5.803938062816625E-2</v>
      </c>
      <c r="S12" s="27" t="s">
        <v>92</v>
      </c>
      <c r="T12" s="19">
        <v>29604.579281542086</v>
      </c>
      <c r="U12" s="19">
        <v>0</v>
      </c>
      <c r="V12" s="19">
        <v>0</v>
      </c>
      <c r="W12" s="19">
        <f t="shared" si="5"/>
        <v>29604.579281542086</v>
      </c>
      <c r="Y12" s="51">
        <v>1705.9391163763971</v>
      </c>
      <c r="Z12" s="51">
        <v>0</v>
      </c>
      <c r="AA12" s="51">
        <v>0</v>
      </c>
      <c r="AB12" s="51">
        <f t="shared" si="6"/>
        <v>1705.9391163763971</v>
      </c>
      <c r="AD12" s="22">
        <f t="shared" si="7"/>
        <v>5.7624163483384443E-2</v>
      </c>
      <c r="AE12" s="22" t="str">
        <f t="shared" si="7"/>
        <v>--</v>
      </c>
      <c r="AF12" s="22" t="str">
        <f t="shared" si="7"/>
        <v>--</v>
      </c>
      <c r="AG12" s="23">
        <f t="shared" si="7"/>
        <v>5.7624163483384443E-2</v>
      </c>
      <c r="AI12">
        <v>36</v>
      </c>
      <c r="AJ12">
        <v>37</v>
      </c>
      <c r="AK12">
        <v>10</v>
      </c>
      <c r="AM12">
        <f>$AM$8</f>
        <v>8</v>
      </c>
      <c r="AN12">
        <f>$AN$8</f>
        <v>30</v>
      </c>
      <c r="AO12">
        <f>$AO$8</f>
        <v>52</v>
      </c>
      <c r="AR12" s="27" t="s">
        <v>92</v>
      </c>
      <c r="AS12" s="19">
        <v>3092.6563843498816</v>
      </c>
      <c r="AT12" s="19">
        <v>0</v>
      </c>
      <c r="AU12" s="19">
        <v>0</v>
      </c>
      <c r="AV12" s="19">
        <f t="shared" si="8"/>
        <v>3092.6563843498816</v>
      </c>
      <c r="AX12" s="51">
        <v>191.7881899251596</v>
      </c>
      <c r="AY12" s="51">
        <v>0</v>
      </c>
      <c r="AZ12" s="51">
        <v>0</v>
      </c>
      <c r="BA12" s="51">
        <f t="shared" si="9"/>
        <v>191.7881899251596</v>
      </c>
      <c r="BC12" s="22">
        <f t="shared" si="10"/>
        <v>6.2014063668918096E-2</v>
      </c>
      <c r="BD12" s="22" t="str">
        <f t="shared" si="10"/>
        <v>--</v>
      </c>
      <c r="BE12" s="22" t="str">
        <f t="shared" si="10"/>
        <v>--</v>
      </c>
      <c r="BF12" s="23">
        <f t="shared" si="10"/>
        <v>6.2014063668918096E-2</v>
      </c>
      <c r="BH12">
        <v>36</v>
      </c>
      <c r="BI12">
        <v>37</v>
      </c>
      <c r="BJ12">
        <v>10</v>
      </c>
      <c r="BL12">
        <f>$BL$8</f>
        <v>11</v>
      </c>
      <c r="BM12">
        <f>$BM$8</f>
        <v>33</v>
      </c>
      <c r="BN12">
        <f>$BN$8</f>
        <v>55</v>
      </c>
    </row>
    <row r="13" spans="1:68" ht="12.75" customHeight="1" x14ac:dyDescent="0.25">
      <c r="A13" s="27" t="s">
        <v>104</v>
      </c>
      <c r="B13" s="19">
        <f t="shared" si="0"/>
        <v>1017.8181801148129</v>
      </c>
      <c r="C13" s="19">
        <f t="shared" si="0"/>
        <v>0</v>
      </c>
      <c r="D13" s="19">
        <f t="shared" si="0"/>
        <v>0</v>
      </c>
      <c r="E13" s="19">
        <f t="shared" si="1"/>
        <v>1017.8181801148129</v>
      </c>
      <c r="G13" s="51">
        <f t="shared" si="2"/>
        <v>319.2799986583459</v>
      </c>
      <c r="H13" s="51">
        <f t="shared" si="2"/>
        <v>0</v>
      </c>
      <c r="I13" s="51">
        <f t="shared" si="2"/>
        <v>0</v>
      </c>
      <c r="J13" s="51">
        <f t="shared" si="3"/>
        <v>319.2799986583459</v>
      </c>
      <c r="L13" s="22">
        <f t="shared" si="4"/>
        <v>0.31369060299387674</v>
      </c>
      <c r="M13" s="22" t="str">
        <f t="shared" si="4"/>
        <v>--</v>
      </c>
      <c r="N13" s="22" t="str">
        <f t="shared" si="4"/>
        <v>--</v>
      </c>
      <c r="O13" s="23">
        <f t="shared" si="4"/>
        <v>0.31369060299387674</v>
      </c>
      <c r="S13" s="27" t="s">
        <v>104</v>
      </c>
      <c r="T13" s="19">
        <v>907.23732349422812</v>
      </c>
      <c r="U13" s="19">
        <v>0</v>
      </c>
      <c r="V13" s="19">
        <v>0</v>
      </c>
      <c r="W13" s="19">
        <f t="shared" si="5"/>
        <v>907.23732349422812</v>
      </c>
      <c r="Y13" s="51">
        <v>284.59182306545523</v>
      </c>
      <c r="Z13" s="51">
        <v>0</v>
      </c>
      <c r="AA13" s="51">
        <v>0</v>
      </c>
      <c r="AB13" s="51">
        <f t="shared" si="6"/>
        <v>284.59182306545523</v>
      </c>
      <c r="AD13" s="22">
        <f t="shared" si="7"/>
        <v>0.31369060299387674</v>
      </c>
      <c r="AE13" s="22" t="str">
        <f t="shared" si="7"/>
        <v>--</v>
      </c>
      <c r="AF13" s="22" t="str">
        <f t="shared" si="7"/>
        <v>--</v>
      </c>
      <c r="AG13" s="23">
        <f t="shared" si="7"/>
        <v>0.31369060299387674</v>
      </c>
      <c r="AI13">
        <v>39</v>
      </c>
      <c r="AK13">
        <v>10</v>
      </c>
      <c r="AM13">
        <f>$AM$8</f>
        <v>8</v>
      </c>
      <c r="AN13">
        <f>$AN$8</f>
        <v>30</v>
      </c>
      <c r="AO13">
        <f>$AO$8</f>
        <v>52</v>
      </c>
      <c r="AR13" s="27" t="s">
        <v>104</v>
      </c>
      <c r="AS13" s="19">
        <v>110.58085662058477</v>
      </c>
      <c r="AT13" s="19">
        <v>0</v>
      </c>
      <c r="AU13" s="19">
        <v>0</v>
      </c>
      <c r="AV13" s="19">
        <f t="shared" si="8"/>
        <v>110.58085662058477</v>
      </c>
      <c r="AX13" s="51">
        <v>34.688175592890666</v>
      </c>
      <c r="AY13" s="51">
        <v>0</v>
      </c>
      <c r="AZ13" s="51">
        <v>0</v>
      </c>
      <c r="BA13" s="51">
        <f t="shared" si="9"/>
        <v>34.688175592890666</v>
      </c>
      <c r="BC13" s="22">
        <f t="shared" si="10"/>
        <v>0.31369060299387674</v>
      </c>
      <c r="BD13" s="22" t="str">
        <f t="shared" si="10"/>
        <v>--</v>
      </c>
      <c r="BE13" s="22" t="str">
        <f t="shared" si="10"/>
        <v>--</v>
      </c>
      <c r="BF13" s="23">
        <f t="shared" si="10"/>
        <v>0.31369060299387674</v>
      </c>
      <c r="BH13">
        <v>39</v>
      </c>
      <c r="BJ13">
        <v>10</v>
      </c>
      <c r="BL13">
        <f>$BL$8</f>
        <v>11</v>
      </c>
      <c r="BM13">
        <f>$BM$8</f>
        <v>33</v>
      </c>
      <c r="BN13">
        <f>$BN$8</f>
        <v>55</v>
      </c>
    </row>
    <row r="14" spans="1:68" ht="12.75" customHeight="1" x14ac:dyDescent="0.25">
      <c r="A14" s="18" t="s">
        <v>17</v>
      </c>
      <c r="B14" s="19">
        <f>B10</f>
        <v>54751.977039427817</v>
      </c>
      <c r="C14" s="19">
        <f>C10</f>
        <v>0</v>
      </c>
      <c r="D14" s="19">
        <f>D10</f>
        <v>0</v>
      </c>
      <c r="E14" s="19">
        <f>E10</f>
        <v>54751.977039427817</v>
      </c>
      <c r="G14" s="51">
        <f>SUM(G8:G13)</f>
        <v>5969.209400404794</v>
      </c>
      <c r="H14" s="51">
        <f>SUM(H8:H13)</f>
        <v>0</v>
      </c>
      <c r="I14" s="51">
        <f>SUM(I8:I13)</f>
        <v>0</v>
      </c>
      <c r="J14" s="51">
        <f>SUM(J8:J13)</f>
        <v>5969.209400404794</v>
      </c>
      <c r="L14" s="22">
        <f t="shared" si="4"/>
        <v>0.10902271887106955</v>
      </c>
      <c r="M14" s="22" t="str">
        <f t="shared" si="4"/>
        <v>--</v>
      </c>
      <c r="N14" s="22" t="str">
        <f t="shared" si="4"/>
        <v>--</v>
      </c>
      <c r="O14" s="23">
        <f t="shared" si="4"/>
        <v>0.10902271887106955</v>
      </c>
      <c r="S14" s="18" t="s">
        <v>17</v>
      </c>
      <c r="T14" s="19">
        <f>T10</f>
        <v>49558.969914360423</v>
      </c>
      <c r="U14" s="19">
        <f>U10</f>
        <v>0</v>
      </c>
      <c r="V14" s="19">
        <f>V10</f>
        <v>0</v>
      </c>
      <c r="W14" s="19">
        <f>W10</f>
        <v>49558.969914360423</v>
      </c>
      <c r="Y14" s="51">
        <f>SUM(Y8:Y13)</f>
        <v>5387.0227467834366</v>
      </c>
      <c r="Z14" s="51">
        <f>SUM(Z8:Z13)</f>
        <v>0</v>
      </c>
      <c r="AA14" s="51">
        <f>SUM(AA8:AA13)</f>
        <v>0</v>
      </c>
      <c r="AB14" s="51">
        <f>SUM(AB8:AB13)</f>
        <v>5387.0227467834366</v>
      </c>
      <c r="AD14" s="22">
        <f t="shared" si="7"/>
        <v>0.10869924770616488</v>
      </c>
      <c r="AE14" s="22" t="str">
        <f t="shared" si="7"/>
        <v>--</v>
      </c>
      <c r="AF14" s="22" t="str">
        <f t="shared" si="7"/>
        <v>--</v>
      </c>
      <c r="AG14" s="23">
        <f t="shared" si="7"/>
        <v>0.10869924770616488</v>
      </c>
      <c r="AR14" s="18" t="s">
        <v>17</v>
      </c>
      <c r="AS14" s="19">
        <f>AS10</f>
        <v>5193.0071250673909</v>
      </c>
      <c r="AT14" s="19">
        <f>AT10</f>
        <v>0</v>
      </c>
      <c r="AU14" s="19">
        <f>AU10</f>
        <v>0</v>
      </c>
      <c r="AV14" s="19">
        <f>AV10</f>
        <v>5193.0071250673909</v>
      </c>
      <c r="AX14" s="51">
        <f>SUM(AX8:AX13)</f>
        <v>582.1866536213571</v>
      </c>
      <c r="AY14" s="51">
        <f>SUM(AY8:AY13)</f>
        <v>0</v>
      </c>
      <c r="AZ14" s="51">
        <f>SUM(AZ8:AZ13)</f>
        <v>0</v>
      </c>
      <c r="BA14" s="51">
        <f>SUM(BA8:BA13)</f>
        <v>582.1866536213571</v>
      </c>
      <c r="BC14" s="22">
        <f t="shared" si="10"/>
        <v>0.11210973518812607</v>
      </c>
      <c r="BD14" s="22" t="str">
        <f t="shared" si="10"/>
        <v>--</v>
      </c>
      <c r="BE14" s="22" t="str">
        <f t="shared" si="10"/>
        <v>--</v>
      </c>
      <c r="BF14" s="23">
        <f t="shared" si="10"/>
        <v>0.11210973518812607</v>
      </c>
    </row>
    <row r="15" spans="1:68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  <c r="S15" s="18"/>
      <c r="T15" s="19"/>
      <c r="U15" s="19"/>
      <c r="V15" s="19"/>
      <c r="W15" s="19"/>
      <c r="Y15" s="51"/>
      <c r="Z15" s="51"/>
      <c r="AA15" s="51"/>
      <c r="AB15" s="51"/>
      <c r="AG15" s="17"/>
      <c r="AR15" s="18"/>
      <c r="AS15" s="19"/>
      <c r="AT15" s="19"/>
      <c r="AU15" s="19"/>
      <c r="AV15" s="19"/>
      <c r="AX15" s="51"/>
      <c r="AY15" s="51"/>
      <c r="AZ15" s="51"/>
      <c r="BA15" s="51"/>
      <c r="BF15" s="17"/>
    </row>
    <row r="16" spans="1:68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  <c r="S16" s="16" t="s">
        <v>117</v>
      </c>
      <c r="T16" s="19"/>
      <c r="U16" s="19"/>
      <c r="V16" s="19"/>
      <c r="W16" s="19"/>
      <c r="Y16" s="51"/>
      <c r="Z16" s="51"/>
      <c r="AA16" s="51"/>
      <c r="AB16" s="51"/>
      <c r="AG16" s="17"/>
      <c r="AR16" s="16" t="s">
        <v>117</v>
      </c>
      <c r="AS16" s="19"/>
      <c r="AT16" s="19"/>
      <c r="AU16" s="19"/>
      <c r="AV16" s="19"/>
      <c r="AX16" s="51"/>
      <c r="AY16" s="51"/>
      <c r="AZ16" s="51"/>
      <c r="BA16" s="51"/>
      <c r="BF16" s="17"/>
    </row>
    <row r="17" spans="1:66" ht="12.75" customHeight="1" x14ac:dyDescent="0.25">
      <c r="A17" s="18" t="s">
        <v>25</v>
      </c>
      <c r="B17" s="19">
        <f t="shared" ref="B17:D20" si="11">SUM(T17,AS17)</f>
        <v>445758.56783057877</v>
      </c>
      <c r="C17" s="19">
        <f t="shared" si="11"/>
        <v>0</v>
      </c>
      <c r="D17" s="19">
        <f t="shared" si="11"/>
        <v>0</v>
      </c>
      <c r="E17" s="19">
        <f>SUM(B17:D17)</f>
        <v>445758.56783057877</v>
      </c>
      <c r="G17" s="51">
        <f t="shared" ref="G17:I20" si="12">SUM(Y17,AX17)</f>
        <v>29294.501123222479</v>
      </c>
      <c r="H17" s="51">
        <f t="shared" si="12"/>
        <v>0</v>
      </c>
      <c r="I17" s="51">
        <f t="shared" si="12"/>
        <v>0</v>
      </c>
      <c r="J17" s="51">
        <f>SUM(G17:I17)</f>
        <v>29294.501123222479</v>
      </c>
      <c r="L17" s="22">
        <f t="shared" ref="L17:O21" si="13">IF(B17&lt;&gt;0,G17/B17,"--")</f>
        <v>6.5718313089960748E-2</v>
      </c>
      <c r="M17" s="22" t="str">
        <f t="shared" si="13"/>
        <v>--</v>
      </c>
      <c r="N17" s="22" t="str">
        <f t="shared" si="13"/>
        <v>--</v>
      </c>
      <c r="O17" s="23">
        <f t="shared" si="13"/>
        <v>6.5718313089960748E-2</v>
      </c>
      <c r="S17" s="18" t="s">
        <v>25</v>
      </c>
      <c r="T17" s="19">
        <v>357562.43987043994</v>
      </c>
      <c r="U17" s="19">
        <v>0</v>
      </c>
      <c r="V17" s="19">
        <v>0</v>
      </c>
      <c r="W17" s="19">
        <f>SUM(T17:V17)</f>
        <v>357562.43987043994</v>
      </c>
      <c r="Y17" s="51">
        <v>23498.400372615833</v>
      </c>
      <c r="Z17" s="51">
        <v>0</v>
      </c>
      <c r="AA17" s="51">
        <v>0</v>
      </c>
      <c r="AB17" s="51">
        <f>SUM(Y17:AA17)</f>
        <v>23498.400372615833</v>
      </c>
      <c r="AD17" s="22">
        <f t="shared" ref="AD17:AG21" si="14">IF(T17&lt;&gt;0,Y17/T17,"--")</f>
        <v>6.5718313089960748E-2</v>
      </c>
      <c r="AE17" s="22" t="str">
        <f t="shared" si="14"/>
        <v>--</v>
      </c>
      <c r="AF17" s="22" t="str">
        <f t="shared" si="14"/>
        <v>--</v>
      </c>
      <c r="AG17" s="23">
        <f t="shared" si="14"/>
        <v>6.5718313089960748E-2</v>
      </c>
      <c r="AI17">
        <v>17</v>
      </c>
      <c r="AM17">
        <f>$AM$8</f>
        <v>8</v>
      </c>
      <c r="AN17">
        <f>$AN$8</f>
        <v>30</v>
      </c>
      <c r="AO17">
        <f>$AO$8</f>
        <v>52</v>
      </c>
      <c r="AR17" s="18" t="s">
        <v>25</v>
      </c>
      <c r="AS17" s="19">
        <v>88196.127960138823</v>
      </c>
      <c r="AT17" s="19">
        <v>0</v>
      </c>
      <c r="AU17" s="19">
        <v>0</v>
      </c>
      <c r="AV17" s="19">
        <f>SUM(AS17:AU17)</f>
        <v>88196.127960138823</v>
      </c>
      <c r="AX17" s="51">
        <v>5796.1007506066435</v>
      </c>
      <c r="AY17" s="51">
        <v>0</v>
      </c>
      <c r="AZ17" s="51">
        <v>0</v>
      </c>
      <c r="BA17" s="51">
        <f>SUM(AX17:AZ17)</f>
        <v>5796.1007506066435</v>
      </c>
      <c r="BC17" s="22">
        <f t="shared" ref="BC17:BF21" si="15">IF(AS17&lt;&gt;0,AX17/AS17,"--")</f>
        <v>6.5718313089960734E-2</v>
      </c>
      <c r="BD17" s="22" t="str">
        <f t="shared" si="15"/>
        <v>--</v>
      </c>
      <c r="BE17" s="22" t="str">
        <f t="shared" si="15"/>
        <v>--</v>
      </c>
      <c r="BF17" s="23">
        <f t="shared" si="15"/>
        <v>6.5718313089960734E-2</v>
      </c>
      <c r="BH17">
        <v>17</v>
      </c>
      <c r="BL17">
        <f>$BL$8</f>
        <v>11</v>
      </c>
      <c r="BM17">
        <f>$BM$8</f>
        <v>33</v>
      </c>
      <c r="BN17">
        <f>$BN$8</f>
        <v>55</v>
      </c>
    </row>
    <row r="18" spans="1:66" ht="12.75" customHeight="1" x14ac:dyDescent="0.25">
      <c r="A18" s="18" t="s">
        <v>26</v>
      </c>
      <c r="B18" s="19">
        <f t="shared" si="11"/>
        <v>169388.25577561994</v>
      </c>
      <c r="C18" s="19">
        <f t="shared" si="11"/>
        <v>0</v>
      </c>
      <c r="D18" s="19">
        <f t="shared" si="11"/>
        <v>0</v>
      </c>
      <c r="E18" s="19">
        <f>SUM(B18:D18)</f>
        <v>169388.25577561994</v>
      </c>
      <c r="G18" s="51">
        <f t="shared" si="12"/>
        <v>0</v>
      </c>
      <c r="H18" s="51">
        <f t="shared" si="12"/>
        <v>0</v>
      </c>
      <c r="I18" s="51">
        <f t="shared" si="12"/>
        <v>0</v>
      </c>
      <c r="J18" s="51">
        <f>SUM(G18:I18)</f>
        <v>0</v>
      </c>
      <c r="L18" s="22">
        <f t="shared" si="13"/>
        <v>0</v>
      </c>
      <c r="M18" s="22" t="str">
        <f t="shared" si="13"/>
        <v>--</v>
      </c>
      <c r="N18" s="22" t="str">
        <f t="shared" si="13"/>
        <v>--</v>
      </c>
      <c r="O18" s="23">
        <f t="shared" si="13"/>
        <v>0</v>
      </c>
      <c r="S18" s="18" t="s">
        <v>26</v>
      </c>
      <c r="T18" s="19">
        <v>135873.72715076717</v>
      </c>
      <c r="U18" s="19">
        <v>0</v>
      </c>
      <c r="V18" s="19">
        <v>0</v>
      </c>
      <c r="W18" s="19">
        <f>SUM(T18:V18)</f>
        <v>135873.72715076717</v>
      </c>
      <c r="Y18" s="51">
        <v>0</v>
      </c>
      <c r="Z18" s="51">
        <v>0</v>
      </c>
      <c r="AA18" s="51">
        <v>0</v>
      </c>
      <c r="AB18" s="51">
        <f>SUM(Y18:AA18)</f>
        <v>0</v>
      </c>
      <c r="AD18" s="22">
        <f t="shared" si="14"/>
        <v>0</v>
      </c>
      <c r="AE18" s="22" t="str">
        <f t="shared" si="14"/>
        <v>--</v>
      </c>
      <c r="AF18" s="22" t="str">
        <f t="shared" si="14"/>
        <v>--</v>
      </c>
      <c r="AG18" s="23">
        <f t="shared" si="14"/>
        <v>0</v>
      </c>
      <c r="AI18">
        <v>18</v>
      </c>
      <c r="AM18">
        <f>$AM$8</f>
        <v>8</v>
      </c>
      <c r="AN18">
        <f>$AN$8</f>
        <v>30</v>
      </c>
      <c r="AO18">
        <f>$AO$8</f>
        <v>52</v>
      </c>
      <c r="AR18" s="18" t="s">
        <v>26</v>
      </c>
      <c r="AS18" s="19">
        <v>33514.528624852755</v>
      </c>
      <c r="AT18" s="19">
        <v>0</v>
      </c>
      <c r="AU18" s="19">
        <v>0</v>
      </c>
      <c r="AV18" s="19">
        <f>SUM(AS18:AU18)</f>
        <v>33514.528624852755</v>
      </c>
      <c r="AX18" s="51">
        <v>0</v>
      </c>
      <c r="AY18" s="51">
        <v>0</v>
      </c>
      <c r="AZ18" s="51">
        <v>0</v>
      </c>
      <c r="BA18" s="51">
        <f>SUM(AX18:AZ18)</f>
        <v>0</v>
      </c>
      <c r="BC18" s="22">
        <f t="shared" si="15"/>
        <v>0</v>
      </c>
      <c r="BD18" s="22" t="str">
        <f t="shared" si="15"/>
        <v>--</v>
      </c>
      <c r="BE18" s="22" t="str">
        <f t="shared" si="15"/>
        <v>--</v>
      </c>
      <c r="BF18" s="23">
        <f t="shared" si="15"/>
        <v>0</v>
      </c>
      <c r="BH18">
        <v>18</v>
      </c>
      <c r="BL18">
        <f>$BL$8</f>
        <v>11</v>
      </c>
      <c r="BM18">
        <f>$BM$8</f>
        <v>33</v>
      </c>
      <c r="BN18">
        <f>$BN$8</f>
        <v>55</v>
      </c>
    </row>
    <row r="19" spans="1:66" ht="12.75" customHeight="1" x14ac:dyDescent="0.25">
      <c r="A19" s="27" t="s">
        <v>27</v>
      </c>
      <c r="B19" s="19">
        <f t="shared" si="11"/>
        <v>254082.38366342991</v>
      </c>
      <c r="C19" s="19">
        <f t="shared" si="11"/>
        <v>0</v>
      </c>
      <c r="D19" s="19">
        <f t="shared" si="11"/>
        <v>0</v>
      </c>
      <c r="E19" s="19">
        <f>SUM(B19:D19)</f>
        <v>254082.38366342991</v>
      </c>
      <c r="G19" s="51">
        <f t="shared" si="12"/>
        <v>26829.946305971243</v>
      </c>
      <c r="H19" s="51">
        <f t="shared" si="12"/>
        <v>0</v>
      </c>
      <c r="I19" s="51">
        <f t="shared" si="12"/>
        <v>0</v>
      </c>
      <c r="J19" s="51">
        <f>SUM(G19:I19)</f>
        <v>26829.946305971243</v>
      </c>
      <c r="L19" s="22">
        <f t="shared" si="13"/>
        <v>0.10559546049249725</v>
      </c>
      <c r="M19" s="22" t="str">
        <f t="shared" si="13"/>
        <v>--</v>
      </c>
      <c r="N19" s="22" t="str">
        <f t="shared" si="13"/>
        <v>--</v>
      </c>
      <c r="O19" s="23">
        <f t="shared" si="13"/>
        <v>0.10559546049249725</v>
      </c>
      <c r="S19" s="27" t="s">
        <v>27</v>
      </c>
      <c r="T19" s="19">
        <v>203810.59072615078</v>
      </c>
      <c r="U19" s="19">
        <v>0</v>
      </c>
      <c r="V19" s="19">
        <v>0</v>
      </c>
      <c r="W19" s="19">
        <f>SUM(T19:V19)</f>
        <v>203810.59072615078</v>
      </c>
      <c r="Y19" s="51">
        <v>21521.473180975783</v>
      </c>
      <c r="Z19" s="51">
        <v>0</v>
      </c>
      <c r="AA19" s="51">
        <v>0</v>
      </c>
      <c r="AB19" s="51">
        <f>SUM(Y19:AA19)</f>
        <v>21521.473180975783</v>
      </c>
      <c r="AD19" s="22">
        <f t="shared" si="14"/>
        <v>0.10559546049249725</v>
      </c>
      <c r="AE19" s="22" t="str">
        <f t="shared" si="14"/>
        <v>--</v>
      </c>
      <c r="AF19" s="22" t="str">
        <f t="shared" si="14"/>
        <v>--</v>
      </c>
      <c r="AG19" s="23">
        <f t="shared" si="14"/>
        <v>0.10559546049249725</v>
      </c>
      <c r="AI19">
        <v>19</v>
      </c>
      <c r="AM19">
        <f>$AM$8</f>
        <v>8</v>
      </c>
      <c r="AN19">
        <f>$AN$8</f>
        <v>30</v>
      </c>
      <c r="AO19">
        <f>$AO$8</f>
        <v>52</v>
      </c>
      <c r="AR19" s="27" t="s">
        <v>27</v>
      </c>
      <c r="AS19" s="19">
        <v>50271.792937279126</v>
      </c>
      <c r="AT19" s="19">
        <v>0</v>
      </c>
      <c r="AU19" s="19">
        <v>0</v>
      </c>
      <c r="AV19" s="19">
        <f>SUM(AS19:AU19)</f>
        <v>50271.792937279126</v>
      </c>
      <c r="AX19" s="51">
        <v>5308.4731249954621</v>
      </c>
      <c r="AY19" s="51">
        <v>0</v>
      </c>
      <c r="AZ19" s="51">
        <v>0</v>
      </c>
      <c r="BA19" s="51">
        <f>SUM(AX19:AZ19)</f>
        <v>5308.4731249954621</v>
      </c>
      <c r="BC19" s="22">
        <f t="shared" si="15"/>
        <v>0.10559546049249728</v>
      </c>
      <c r="BD19" s="22" t="str">
        <f t="shared" si="15"/>
        <v>--</v>
      </c>
      <c r="BE19" s="22" t="str">
        <f t="shared" si="15"/>
        <v>--</v>
      </c>
      <c r="BF19" s="23">
        <f t="shared" si="15"/>
        <v>0.10559546049249728</v>
      </c>
      <c r="BH19">
        <v>19</v>
      </c>
      <c r="BL19">
        <f>$BL$8</f>
        <v>11</v>
      </c>
      <c r="BM19">
        <f>$BM$8</f>
        <v>33</v>
      </c>
      <c r="BN19">
        <f>$BN$8</f>
        <v>55</v>
      </c>
    </row>
    <row r="20" spans="1:66" ht="12.75" customHeight="1" x14ac:dyDescent="0.25">
      <c r="A20" s="27" t="s">
        <v>34</v>
      </c>
      <c r="B20" s="19">
        <f t="shared" si="11"/>
        <v>22287.928391528942</v>
      </c>
      <c r="C20" s="19">
        <f t="shared" si="11"/>
        <v>0</v>
      </c>
      <c r="D20" s="19">
        <f t="shared" si="11"/>
        <v>0</v>
      </c>
      <c r="E20" s="19">
        <f>SUM(B20:D20)</f>
        <v>22287.928391528942</v>
      </c>
      <c r="G20" s="51">
        <f t="shared" si="12"/>
        <v>424.73487789415191</v>
      </c>
      <c r="H20" s="51">
        <f t="shared" si="12"/>
        <v>0</v>
      </c>
      <c r="I20" s="51">
        <f t="shared" si="12"/>
        <v>0</v>
      </c>
      <c r="J20" s="51">
        <f>SUM(G20:I20)</f>
        <v>424.73487789415191</v>
      </c>
      <c r="L20" s="22">
        <f t="shared" si="13"/>
        <v>1.9056723013143855E-2</v>
      </c>
      <c r="M20" s="22" t="str">
        <f t="shared" si="13"/>
        <v>--</v>
      </c>
      <c r="N20" s="22" t="str">
        <f t="shared" si="13"/>
        <v>--</v>
      </c>
      <c r="O20" s="23">
        <f t="shared" si="13"/>
        <v>1.9056723013143855E-2</v>
      </c>
      <c r="S20" s="27" t="s">
        <v>34</v>
      </c>
      <c r="T20" s="19">
        <v>17878.121993522</v>
      </c>
      <c r="U20" s="19">
        <v>0</v>
      </c>
      <c r="V20" s="19">
        <v>0</v>
      </c>
      <c r="W20" s="19">
        <f>SUM(T20:V20)</f>
        <v>17878.121993522</v>
      </c>
      <c r="Y20" s="51">
        <v>340.698418825744</v>
      </c>
      <c r="Z20" s="51">
        <v>0</v>
      </c>
      <c r="AA20" s="51">
        <v>0</v>
      </c>
      <c r="AB20" s="51">
        <f>SUM(Y20:AA20)</f>
        <v>340.698418825744</v>
      </c>
      <c r="AD20" s="22">
        <f t="shared" si="14"/>
        <v>1.9056723013143855E-2</v>
      </c>
      <c r="AE20" s="22" t="str">
        <f t="shared" si="14"/>
        <v>--</v>
      </c>
      <c r="AF20" s="22" t="str">
        <f t="shared" si="14"/>
        <v>--</v>
      </c>
      <c r="AG20" s="23">
        <f t="shared" si="14"/>
        <v>1.9056723013143855E-2</v>
      </c>
      <c r="AI20">
        <v>22</v>
      </c>
      <c r="AM20">
        <f>$AM$8</f>
        <v>8</v>
      </c>
      <c r="AN20">
        <f>$AN$8</f>
        <v>30</v>
      </c>
      <c r="AO20">
        <f>$AO$8</f>
        <v>52</v>
      </c>
      <c r="AR20" s="27" t="s">
        <v>34</v>
      </c>
      <c r="AS20" s="19">
        <v>4409.806398006941</v>
      </c>
      <c r="AT20" s="19">
        <v>0</v>
      </c>
      <c r="AU20" s="19">
        <v>0</v>
      </c>
      <c r="AV20" s="19">
        <f>SUM(AS20:AU20)</f>
        <v>4409.806398006941</v>
      </c>
      <c r="AX20" s="51">
        <v>84.036459068407893</v>
      </c>
      <c r="AY20" s="51">
        <v>0</v>
      </c>
      <c r="AZ20" s="51">
        <v>0</v>
      </c>
      <c r="BA20" s="51">
        <f>SUM(AX20:AZ20)</f>
        <v>84.036459068407893</v>
      </c>
      <c r="BC20" s="22">
        <f t="shared" si="15"/>
        <v>1.9056723013143859E-2</v>
      </c>
      <c r="BD20" s="22" t="str">
        <f t="shared" si="15"/>
        <v>--</v>
      </c>
      <c r="BE20" s="22" t="str">
        <f t="shared" si="15"/>
        <v>--</v>
      </c>
      <c r="BF20" s="23">
        <f t="shared" si="15"/>
        <v>1.9056723013143859E-2</v>
      </c>
      <c r="BH20">
        <v>22</v>
      </c>
      <c r="BL20">
        <f>$BL$8</f>
        <v>11</v>
      </c>
      <c r="BM20">
        <f>$BM$8</f>
        <v>33</v>
      </c>
      <c r="BN20">
        <f>$BN$8</f>
        <v>55</v>
      </c>
    </row>
    <row r="21" spans="1:66" ht="12.75" customHeight="1" x14ac:dyDescent="0.25">
      <c r="A21" s="18" t="s">
        <v>17</v>
      </c>
      <c r="B21" s="19">
        <f>B17</f>
        <v>445758.56783057877</v>
      </c>
      <c r="C21" s="19">
        <f>C17</f>
        <v>0</v>
      </c>
      <c r="D21" s="19">
        <f>D17</f>
        <v>0</v>
      </c>
      <c r="E21" s="19">
        <f>E17</f>
        <v>445758.56783057877</v>
      </c>
      <c r="G21" s="51">
        <f>SUM(G17:G20)</f>
        <v>56549.182307087875</v>
      </c>
      <c r="H21" s="51">
        <f>SUM(H17:H20)</f>
        <v>0</v>
      </c>
      <c r="I21" s="51">
        <f>SUM(I17:I20)</f>
        <v>0</v>
      </c>
      <c r="J21" s="51">
        <f>SUM(J17:J20)</f>
        <v>56549.182307087875</v>
      </c>
      <c r="L21" s="22">
        <f t="shared" si="13"/>
        <v>0.12686056172134139</v>
      </c>
      <c r="M21" s="22" t="str">
        <f t="shared" si="13"/>
        <v>--</v>
      </c>
      <c r="N21" s="22" t="str">
        <f t="shared" si="13"/>
        <v>--</v>
      </c>
      <c r="O21" s="23">
        <f t="shared" si="13"/>
        <v>0.12686056172134139</v>
      </c>
      <c r="S21" s="18" t="s">
        <v>17</v>
      </c>
      <c r="T21" s="19">
        <f>T17</f>
        <v>357562.43987043994</v>
      </c>
      <c r="U21" s="19">
        <f>U17</f>
        <v>0</v>
      </c>
      <c r="V21" s="19">
        <f>V17</f>
        <v>0</v>
      </c>
      <c r="W21" s="19">
        <f>W17</f>
        <v>357562.43987043994</v>
      </c>
      <c r="Y21" s="51">
        <f>SUM(Y17:Y20)</f>
        <v>45360.571972417361</v>
      </c>
      <c r="Z21" s="51">
        <f>SUM(Z17:Z20)</f>
        <v>0</v>
      </c>
      <c r="AA21" s="51">
        <f>SUM(AA17:AA20)</f>
        <v>0</v>
      </c>
      <c r="AB21" s="51">
        <f>SUM(AB17:AB20)</f>
        <v>45360.571972417361</v>
      </c>
      <c r="AD21" s="22">
        <f t="shared" si="14"/>
        <v>0.12686056172134139</v>
      </c>
      <c r="AE21" s="22" t="str">
        <f t="shared" si="14"/>
        <v>--</v>
      </c>
      <c r="AF21" s="22" t="str">
        <f t="shared" si="14"/>
        <v>--</v>
      </c>
      <c r="AG21" s="23">
        <f t="shared" si="14"/>
        <v>0.12686056172134139</v>
      </c>
      <c r="AR21" s="18" t="s">
        <v>17</v>
      </c>
      <c r="AS21" s="19">
        <f>AS17</f>
        <v>88196.127960138823</v>
      </c>
      <c r="AT21" s="19">
        <f>AT17</f>
        <v>0</v>
      </c>
      <c r="AU21" s="19">
        <f>AU17</f>
        <v>0</v>
      </c>
      <c r="AV21" s="19">
        <f>AV17</f>
        <v>88196.127960138823</v>
      </c>
      <c r="AX21" s="51">
        <f>SUM(AX17:AX20)</f>
        <v>11188.610334670513</v>
      </c>
      <c r="AY21" s="51">
        <f>SUM(AY17:AY20)</f>
        <v>0</v>
      </c>
      <c r="AZ21" s="51">
        <f>SUM(AZ17:AZ20)</f>
        <v>0</v>
      </c>
      <c r="BA21" s="51">
        <f>SUM(BA17:BA20)</f>
        <v>11188.610334670513</v>
      </c>
      <c r="BC21" s="22">
        <f t="shared" si="15"/>
        <v>0.12686056172134139</v>
      </c>
      <c r="BD21" s="22" t="str">
        <f t="shared" si="15"/>
        <v>--</v>
      </c>
      <c r="BE21" s="22" t="str">
        <f t="shared" si="15"/>
        <v>--</v>
      </c>
      <c r="BF21" s="23">
        <f t="shared" si="15"/>
        <v>0.12686056172134139</v>
      </c>
    </row>
    <row r="22" spans="1:66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  <c r="S22" s="18"/>
      <c r="T22" s="19"/>
      <c r="U22" s="19"/>
      <c r="V22" s="19"/>
      <c r="W22" s="19"/>
      <c r="Y22" s="51"/>
      <c r="Z22" s="51"/>
      <c r="AA22" s="51"/>
      <c r="AB22" s="51"/>
      <c r="AG22" s="17"/>
      <c r="AR22" s="18"/>
      <c r="AS22" s="19"/>
      <c r="AT22" s="19"/>
      <c r="AU22" s="19"/>
      <c r="AV22" s="19"/>
      <c r="AX22" s="51"/>
      <c r="AY22" s="51"/>
      <c r="AZ22" s="51"/>
      <c r="BA22" s="51"/>
      <c r="BF22" s="17"/>
    </row>
    <row r="23" spans="1:66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  <c r="S23" s="16" t="s">
        <v>118</v>
      </c>
      <c r="T23" s="19"/>
      <c r="U23" s="19"/>
      <c r="V23" s="19"/>
      <c r="W23" s="19"/>
      <c r="Y23" s="51"/>
      <c r="Z23" s="51"/>
      <c r="AA23" s="51"/>
      <c r="AB23" s="51"/>
      <c r="AG23" s="17"/>
      <c r="AR23" s="16" t="s">
        <v>118</v>
      </c>
      <c r="AS23" s="19"/>
      <c r="AT23" s="19"/>
      <c r="AU23" s="19"/>
      <c r="AV23" s="19"/>
      <c r="AX23" s="51"/>
      <c r="AY23" s="51"/>
      <c r="AZ23" s="51"/>
      <c r="BA23" s="51"/>
      <c r="BF23" s="17"/>
    </row>
    <row r="24" spans="1:66" ht="12.75" customHeight="1" x14ac:dyDescent="0.25">
      <c r="A24" s="18" t="s">
        <v>13</v>
      </c>
      <c r="B24" s="19">
        <f t="shared" ref="B24:D29" si="16">SUM(T24,AS24)</f>
        <v>94746.775219039497</v>
      </c>
      <c r="C24" s="19">
        <f t="shared" si="16"/>
        <v>0</v>
      </c>
      <c r="D24" s="19">
        <f t="shared" si="16"/>
        <v>0</v>
      </c>
      <c r="E24" s="19">
        <f t="shared" ref="E24:E29" si="17">SUM(B24:D24)</f>
        <v>94746.775219039497</v>
      </c>
      <c r="G24" s="51">
        <f t="shared" ref="G24:I29" si="18">SUM(Y24,AX24)</f>
        <v>7260.0806013066185</v>
      </c>
      <c r="H24" s="51">
        <f t="shared" si="18"/>
        <v>0</v>
      </c>
      <c r="I24" s="51">
        <f t="shared" si="18"/>
        <v>0</v>
      </c>
      <c r="J24" s="51">
        <f t="shared" ref="J24:J29" si="19">SUM(G24:I24)</f>
        <v>7260.0806013066185</v>
      </c>
      <c r="L24" s="22">
        <f t="shared" ref="L24:O30" si="20">IF(B24&lt;&gt;0,G24/B24,"--")</f>
        <v>7.662614990876962E-2</v>
      </c>
      <c r="M24" s="22" t="str">
        <f t="shared" si="20"/>
        <v>--</v>
      </c>
      <c r="N24" s="22" t="str">
        <f t="shared" si="20"/>
        <v>--</v>
      </c>
      <c r="O24" s="23">
        <f t="shared" si="20"/>
        <v>7.662614990876962E-2</v>
      </c>
      <c r="S24" s="18" t="s">
        <v>13</v>
      </c>
      <c r="T24" s="19">
        <v>83611.809576081985</v>
      </c>
      <c r="U24" s="19">
        <v>0</v>
      </c>
      <c r="V24" s="19">
        <v>0</v>
      </c>
      <c r="W24" s="19">
        <f t="shared" ref="W24:W29" si="21">SUM(T24:V24)</f>
        <v>83611.809576081985</v>
      </c>
      <c r="Y24" s="51">
        <v>6492.0816621055092</v>
      </c>
      <c r="Z24" s="51">
        <v>0</v>
      </c>
      <c r="AA24" s="51">
        <v>0</v>
      </c>
      <c r="AB24" s="51">
        <f t="shared" ref="AB24:AB29" si="22">SUM(Y24:AA24)</f>
        <v>6492.0816621055092</v>
      </c>
      <c r="AD24" s="22">
        <f t="shared" ref="AD24:AG30" si="23">IF(T24&lt;&gt;0,Y24/T24,"--")</f>
        <v>7.7645510783953126E-2</v>
      </c>
      <c r="AE24" s="22" t="str">
        <f t="shared" si="23"/>
        <v>--</v>
      </c>
      <c r="AF24" s="22" t="str">
        <f t="shared" si="23"/>
        <v>--</v>
      </c>
      <c r="AG24" s="23">
        <f t="shared" si="23"/>
        <v>7.7645510783953126E-2</v>
      </c>
      <c r="AI24">
        <v>50</v>
      </c>
      <c r="AM24">
        <f t="shared" ref="AM24:AM29" si="24">$AM$8</f>
        <v>8</v>
      </c>
      <c r="AN24">
        <f t="shared" ref="AN24:AN29" si="25">$AN$8</f>
        <v>30</v>
      </c>
      <c r="AO24">
        <f t="shared" ref="AO24:AO29" si="26">$AO$8</f>
        <v>52</v>
      </c>
      <c r="AR24" s="18" t="s">
        <v>13</v>
      </c>
      <c r="AS24" s="19">
        <v>11134.965642957519</v>
      </c>
      <c r="AT24" s="19">
        <v>0</v>
      </c>
      <c r="AU24" s="19">
        <v>0</v>
      </c>
      <c r="AV24" s="19">
        <f t="shared" ref="AV24:AV29" si="27">SUM(AS24:AU24)</f>
        <v>11134.965642957519</v>
      </c>
      <c r="AX24" s="51">
        <v>767.99893920110912</v>
      </c>
      <c r="AY24" s="51">
        <v>0</v>
      </c>
      <c r="AZ24" s="51">
        <v>0</v>
      </c>
      <c r="BA24" s="51">
        <f t="shared" ref="BA24:BA29" si="28">SUM(AX24:AZ24)</f>
        <v>767.99893920110912</v>
      </c>
      <c r="BC24" s="22">
        <f t="shared" ref="BC24:BF30" si="29">IF(AS24&lt;&gt;0,AX24/AS24,"--")</f>
        <v>6.8971828367233617E-2</v>
      </c>
      <c r="BD24" s="22" t="str">
        <f t="shared" si="29"/>
        <v>--</v>
      </c>
      <c r="BE24" s="22" t="str">
        <f t="shared" si="29"/>
        <v>--</v>
      </c>
      <c r="BF24" s="23">
        <f t="shared" si="29"/>
        <v>6.8971828367233617E-2</v>
      </c>
      <c r="BH24">
        <v>50</v>
      </c>
      <c r="BL24">
        <f t="shared" ref="BL24:BL29" si="30">$BL$8</f>
        <v>11</v>
      </c>
      <c r="BM24">
        <f t="shared" ref="BM24:BM29" si="31">$BM$8</f>
        <v>33</v>
      </c>
      <c r="BN24">
        <f t="shared" ref="BN24:BN29" si="32">$BN$8</f>
        <v>55</v>
      </c>
    </row>
    <row r="25" spans="1:66" ht="12.75" customHeight="1" x14ac:dyDescent="0.25">
      <c r="A25" s="27" t="s">
        <v>24</v>
      </c>
      <c r="B25" s="19">
        <f t="shared" si="16"/>
        <v>94746.775219039497</v>
      </c>
      <c r="C25" s="19">
        <f t="shared" si="16"/>
        <v>0</v>
      </c>
      <c r="D25" s="19">
        <f t="shared" si="16"/>
        <v>0</v>
      </c>
      <c r="E25" s="19">
        <f t="shared" si="17"/>
        <v>94746.775219039497</v>
      </c>
      <c r="G25" s="51">
        <f t="shared" si="18"/>
        <v>726.46369457661035</v>
      </c>
      <c r="H25" s="51">
        <f t="shared" si="18"/>
        <v>0</v>
      </c>
      <c r="I25" s="51">
        <f t="shared" si="18"/>
        <v>0</v>
      </c>
      <c r="J25" s="51">
        <f t="shared" si="19"/>
        <v>726.46369457661035</v>
      </c>
      <c r="L25" s="22">
        <f t="shared" si="20"/>
        <v>7.6674239613658797E-3</v>
      </c>
      <c r="M25" s="22" t="str">
        <f t="shared" si="20"/>
        <v>--</v>
      </c>
      <c r="N25" s="22" t="str">
        <f t="shared" si="20"/>
        <v>--</v>
      </c>
      <c r="O25" s="23">
        <f t="shared" si="20"/>
        <v>7.6674239613658797E-3</v>
      </c>
      <c r="S25" s="27" t="s">
        <v>24</v>
      </c>
      <c r="T25" s="19">
        <v>83611.809576081985</v>
      </c>
      <c r="U25" s="19">
        <v>0</v>
      </c>
      <c r="V25" s="19">
        <v>0</v>
      </c>
      <c r="W25" s="19">
        <f t="shared" si="21"/>
        <v>83611.809576081985</v>
      </c>
      <c r="Y25" s="51">
        <v>641.087192196812</v>
      </c>
      <c r="Z25" s="51">
        <v>0</v>
      </c>
      <c r="AA25" s="51">
        <v>0</v>
      </c>
      <c r="AB25" s="51">
        <f t="shared" si="22"/>
        <v>641.087192196812</v>
      </c>
      <c r="AD25" s="22">
        <f t="shared" si="23"/>
        <v>7.667423961365878E-3</v>
      </c>
      <c r="AE25" s="22" t="str">
        <f t="shared" si="23"/>
        <v>--</v>
      </c>
      <c r="AF25" s="22" t="str">
        <f t="shared" si="23"/>
        <v>--</v>
      </c>
      <c r="AG25" s="23">
        <f t="shared" si="23"/>
        <v>7.667423961365878E-3</v>
      </c>
      <c r="AI25">
        <v>51</v>
      </c>
      <c r="AM25">
        <f t="shared" si="24"/>
        <v>8</v>
      </c>
      <c r="AN25">
        <f t="shared" si="25"/>
        <v>30</v>
      </c>
      <c r="AO25">
        <f t="shared" si="26"/>
        <v>52</v>
      </c>
      <c r="AR25" s="27" t="s">
        <v>24</v>
      </c>
      <c r="AS25" s="19">
        <v>11134.965642957519</v>
      </c>
      <c r="AT25" s="19">
        <v>0</v>
      </c>
      <c r="AU25" s="19">
        <v>0</v>
      </c>
      <c r="AV25" s="19">
        <f t="shared" si="27"/>
        <v>11134.965642957519</v>
      </c>
      <c r="AX25" s="51">
        <v>85.376502379798296</v>
      </c>
      <c r="AY25" s="51">
        <v>0</v>
      </c>
      <c r="AZ25" s="51">
        <v>0</v>
      </c>
      <c r="BA25" s="51">
        <f t="shared" si="28"/>
        <v>85.376502379798296</v>
      </c>
      <c r="BC25" s="22">
        <f t="shared" si="29"/>
        <v>7.6674239613658789E-3</v>
      </c>
      <c r="BD25" s="22" t="str">
        <f t="shared" si="29"/>
        <v>--</v>
      </c>
      <c r="BE25" s="22" t="str">
        <f t="shared" si="29"/>
        <v>--</v>
      </c>
      <c r="BF25" s="23">
        <f t="shared" si="29"/>
        <v>7.6674239613658789E-3</v>
      </c>
      <c r="BH25">
        <v>51</v>
      </c>
      <c r="BL25">
        <f t="shared" si="30"/>
        <v>11</v>
      </c>
      <c r="BM25">
        <f t="shared" si="31"/>
        <v>33</v>
      </c>
      <c r="BN25">
        <f t="shared" si="32"/>
        <v>55</v>
      </c>
    </row>
    <row r="26" spans="1:66" ht="12.75" customHeight="1" x14ac:dyDescent="0.25">
      <c r="A26" s="18" t="s">
        <v>25</v>
      </c>
      <c r="B26" s="19">
        <f t="shared" si="16"/>
        <v>110398.52799340455</v>
      </c>
      <c r="C26" s="19">
        <f t="shared" si="16"/>
        <v>0</v>
      </c>
      <c r="D26" s="19">
        <f t="shared" si="16"/>
        <v>0</v>
      </c>
      <c r="E26" s="19">
        <f t="shared" si="17"/>
        <v>110398.52799340455</v>
      </c>
      <c r="G26" s="51">
        <f t="shared" si="18"/>
        <v>4215.659357763092</v>
      </c>
      <c r="H26" s="51">
        <f t="shared" si="18"/>
        <v>0</v>
      </c>
      <c r="I26" s="51">
        <f t="shared" si="18"/>
        <v>0</v>
      </c>
      <c r="J26" s="51">
        <f t="shared" si="19"/>
        <v>4215.659357763092</v>
      </c>
      <c r="L26" s="22">
        <f t="shared" si="20"/>
        <v>3.8185829416266713E-2</v>
      </c>
      <c r="M26" s="22" t="str">
        <f t="shared" si="20"/>
        <v>--</v>
      </c>
      <c r="N26" s="22" t="str">
        <f t="shared" si="20"/>
        <v>--</v>
      </c>
      <c r="O26" s="23">
        <f t="shared" si="20"/>
        <v>3.8185829416266713E-2</v>
      </c>
      <c r="S26" s="18" t="s">
        <v>25</v>
      </c>
      <c r="T26" s="19">
        <v>96476.373930515649</v>
      </c>
      <c r="U26" s="19">
        <v>0</v>
      </c>
      <c r="V26" s="19">
        <v>0</v>
      </c>
      <c r="W26" s="19">
        <f t="shared" si="21"/>
        <v>96476.373930515649</v>
      </c>
      <c r="Y26" s="51">
        <v>3657.1393767927757</v>
      </c>
      <c r="Z26" s="51">
        <v>0</v>
      </c>
      <c r="AA26" s="51">
        <v>0</v>
      </c>
      <c r="AB26" s="51">
        <f t="shared" si="22"/>
        <v>3657.1393767927757</v>
      </c>
      <c r="AD26" s="22">
        <f t="shared" si="23"/>
        <v>3.7907098160910625E-2</v>
      </c>
      <c r="AE26" s="22" t="str">
        <f t="shared" si="23"/>
        <v>--</v>
      </c>
      <c r="AF26" s="22" t="str">
        <f t="shared" si="23"/>
        <v>--</v>
      </c>
      <c r="AG26" s="23">
        <f t="shared" si="23"/>
        <v>3.7907098160910625E-2</v>
      </c>
      <c r="AI26">
        <v>52</v>
      </c>
      <c r="AK26">
        <v>10</v>
      </c>
      <c r="AM26">
        <f t="shared" si="24"/>
        <v>8</v>
      </c>
      <c r="AN26">
        <f t="shared" si="25"/>
        <v>30</v>
      </c>
      <c r="AO26">
        <f t="shared" si="26"/>
        <v>52</v>
      </c>
      <c r="AR26" s="18" t="s">
        <v>25</v>
      </c>
      <c r="AS26" s="19">
        <v>13922.154062888902</v>
      </c>
      <c r="AT26" s="19">
        <v>0</v>
      </c>
      <c r="AU26" s="19">
        <v>0</v>
      </c>
      <c r="AV26" s="19">
        <f t="shared" si="27"/>
        <v>13922.154062888902</v>
      </c>
      <c r="AX26" s="51">
        <v>558.51998097031651</v>
      </c>
      <c r="AY26" s="51">
        <v>0</v>
      </c>
      <c r="AZ26" s="51">
        <v>0</v>
      </c>
      <c r="BA26" s="51">
        <f t="shared" si="28"/>
        <v>558.51998097031651</v>
      </c>
      <c r="BC26" s="22">
        <f t="shared" si="29"/>
        <v>4.011735385540055E-2</v>
      </c>
      <c r="BD26" s="22" t="str">
        <f t="shared" si="29"/>
        <v>--</v>
      </c>
      <c r="BE26" s="22" t="str">
        <f t="shared" si="29"/>
        <v>--</v>
      </c>
      <c r="BF26" s="23">
        <f t="shared" si="29"/>
        <v>4.011735385540055E-2</v>
      </c>
      <c r="BH26">
        <v>52</v>
      </c>
      <c r="BJ26">
        <v>10</v>
      </c>
      <c r="BL26">
        <f t="shared" si="30"/>
        <v>11</v>
      </c>
      <c r="BM26">
        <f t="shared" si="31"/>
        <v>33</v>
      </c>
      <c r="BN26">
        <f t="shared" si="32"/>
        <v>55</v>
      </c>
    </row>
    <row r="27" spans="1:66" ht="12.75" customHeight="1" x14ac:dyDescent="0.25">
      <c r="A27" s="18" t="s">
        <v>26</v>
      </c>
      <c r="B27" s="19">
        <f t="shared" si="16"/>
        <v>43359.078660871528</v>
      </c>
      <c r="C27" s="19">
        <f t="shared" si="16"/>
        <v>0</v>
      </c>
      <c r="D27" s="19">
        <f t="shared" si="16"/>
        <v>0</v>
      </c>
      <c r="E27" s="19">
        <f t="shared" si="17"/>
        <v>43359.078660871528</v>
      </c>
      <c r="G27" s="51">
        <f t="shared" si="18"/>
        <v>0</v>
      </c>
      <c r="H27" s="51">
        <f t="shared" si="18"/>
        <v>0</v>
      </c>
      <c r="I27" s="51">
        <f t="shared" si="18"/>
        <v>0</v>
      </c>
      <c r="J27" s="51">
        <f t="shared" si="19"/>
        <v>0</v>
      </c>
      <c r="L27" s="22">
        <f t="shared" si="20"/>
        <v>0</v>
      </c>
      <c r="M27" s="22" t="str">
        <f t="shared" si="20"/>
        <v>--</v>
      </c>
      <c r="N27" s="22" t="str">
        <f t="shared" si="20"/>
        <v>--</v>
      </c>
      <c r="O27" s="23">
        <f t="shared" si="20"/>
        <v>0</v>
      </c>
      <c r="S27" s="18" t="s">
        <v>26</v>
      </c>
      <c r="T27" s="19">
        <v>37898.313891720536</v>
      </c>
      <c r="U27" s="19">
        <v>0</v>
      </c>
      <c r="V27" s="19">
        <v>0</v>
      </c>
      <c r="W27" s="19">
        <f t="shared" si="21"/>
        <v>37898.313891720536</v>
      </c>
      <c r="Y27" s="51">
        <v>0</v>
      </c>
      <c r="Z27" s="51">
        <v>0</v>
      </c>
      <c r="AA27" s="51">
        <v>0</v>
      </c>
      <c r="AB27" s="51">
        <f t="shared" si="22"/>
        <v>0</v>
      </c>
      <c r="AD27" s="22">
        <f t="shared" si="23"/>
        <v>0</v>
      </c>
      <c r="AE27" s="22" t="str">
        <f t="shared" si="23"/>
        <v>--</v>
      </c>
      <c r="AF27" s="22" t="str">
        <f t="shared" si="23"/>
        <v>--</v>
      </c>
      <c r="AG27" s="23">
        <f t="shared" si="23"/>
        <v>0</v>
      </c>
      <c r="AI27">
        <v>53</v>
      </c>
      <c r="AK27">
        <v>10</v>
      </c>
      <c r="AM27">
        <f t="shared" si="24"/>
        <v>8</v>
      </c>
      <c r="AN27">
        <f t="shared" si="25"/>
        <v>30</v>
      </c>
      <c r="AO27">
        <f t="shared" si="26"/>
        <v>52</v>
      </c>
      <c r="AR27" s="18" t="s">
        <v>26</v>
      </c>
      <c r="AS27" s="19">
        <v>5460.7647691509892</v>
      </c>
      <c r="AT27" s="19">
        <v>0</v>
      </c>
      <c r="AU27" s="19">
        <v>0</v>
      </c>
      <c r="AV27" s="19">
        <f t="shared" si="27"/>
        <v>5460.7647691509892</v>
      </c>
      <c r="AX27" s="51">
        <v>0</v>
      </c>
      <c r="AY27" s="51">
        <v>0</v>
      </c>
      <c r="AZ27" s="51">
        <v>0</v>
      </c>
      <c r="BA27" s="51">
        <f t="shared" si="28"/>
        <v>0</v>
      </c>
      <c r="BC27" s="22">
        <f t="shared" si="29"/>
        <v>0</v>
      </c>
      <c r="BD27" s="22" t="str">
        <f t="shared" si="29"/>
        <v>--</v>
      </c>
      <c r="BE27" s="22" t="str">
        <f t="shared" si="29"/>
        <v>--</v>
      </c>
      <c r="BF27" s="23">
        <f t="shared" si="29"/>
        <v>0</v>
      </c>
      <c r="BH27">
        <v>53</v>
      </c>
      <c r="BJ27">
        <v>10</v>
      </c>
      <c r="BL27">
        <f t="shared" si="30"/>
        <v>11</v>
      </c>
      <c r="BM27">
        <f t="shared" si="31"/>
        <v>33</v>
      </c>
      <c r="BN27">
        <f t="shared" si="32"/>
        <v>55</v>
      </c>
    </row>
    <row r="28" spans="1:66" ht="12.75" customHeight="1" x14ac:dyDescent="0.25">
      <c r="A28" s="27" t="s">
        <v>92</v>
      </c>
      <c r="B28" s="19">
        <f t="shared" si="16"/>
        <v>65383.471412631952</v>
      </c>
      <c r="C28" s="19">
        <f t="shared" si="16"/>
        <v>0</v>
      </c>
      <c r="D28" s="19">
        <f t="shared" si="16"/>
        <v>0</v>
      </c>
      <c r="E28" s="19">
        <f t="shared" si="17"/>
        <v>65383.471412631952</v>
      </c>
      <c r="G28" s="51">
        <f t="shared" si="18"/>
        <v>3452.0988862074519</v>
      </c>
      <c r="H28" s="51">
        <f t="shared" si="18"/>
        <v>0</v>
      </c>
      <c r="I28" s="51">
        <f t="shared" si="18"/>
        <v>0</v>
      </c>
      <c r="J28" s="51">
        <f t="shared" si="19"/>
        <v>3452.0988862074519</v>
      </c>
      <c r="L28" s="22">
        <f t="shared" si="20"/>
        <v>5.2797730246248648E-2</v>
      </c>
      <c r="M28" s="22" t="str">
        <f t="shared" si="20"/>
        <v>--</v>
      </c>
      <c r="N28" s="22" t="str">
        <f t="shared" si="20"/>
        <v>--</v>
      </c>
      <c r="O28" s="23">
        <f t="shared" si="20"/>
        <v>5.2797730246248648E-2</v>
      </c>
      <c r="S28" s="27" t="s">
        <v>92</v>
      </c>
      <c r="T28" s="19">
        <v>57130.914429837372</v>
      </c>
      <c r="U28" s="19">
        <v>0</v>
      </c>
      <c r="V28" s="19">
        <v>0</v>
      </c>
      <c r="W28" s="19">
        <f t="shared" si="21"/>
        <v>57130.914429837372</v>
      </c>
      <c r="Y28" s="51">
        <v>3016.382608788068</v>
      </c>
      <c r="Z28" s="51">
        <v>0</v>
      </c>
      <c r="AA28" s="51">
        <v>0</v>
      </c>
      <c r="AB28" s="51">
        <f t="shared" si="22"/>
        <v>3016.382608788068</v>
      </c>
      <c r="AD28" s="22">
        <f t="shared" si="23"/>
        <v>5.2797730246248648E-2</v>
      </c>
      <c r="AE28" s="22" t="str">
        <f t="shared" si="23"/>
        <v>--</v>
      </c>
      <c r="AF28" s="22" t="str">
        <f t="shared" si="23"/>
        <v>--</v>
      </c>
      <c r="AG28" s="23">
        <f t="shared" si="23"/>
        <v>5.2797730246248648E-2</v>
      </c>
      <c r="AI28">
        <v>55</v>
      </c>
      <c r="AK28">
        <v>10</v>
      </c>
      <c r="AM28">
        <f t="shared" si="24"/>
        <v>8</v>
      </c>
      <c r="AN28">
        <f t="shared" si="25"/>
        <v>30</v>
      </c>
      <c r="AO28">
        <f t="shared" si="26"/>
        <v>52</v>
      </c>
      <c r="AR28" s="27" t="s">
        <v>92</v>
      </c>
      <c r="AS28" s="19">
        <v>8252.5569827945801</v>
      </c>
      <c r="AT28" s="19">
        <v>0</v>
      </c>
      <c r="AU28" s="19">
        <v>0</v>
      </c>
      <c r="AV28" s="19">
        <f t="shared" si="27"/>
        <v>8252.5569827945801</v>
      </c>
      <c r="AX28" s="51">
        <v>435.7162774193838</v>
      </c>
      <c r="AY28" s="51">
        <v>0</v>
      </c>
      <c r="AZ28" s="51">
        <v>0</v>
      </c>
      <c r="BA28" s="51">
        <f t="shared" si="28"/>
        <v>435.7162774193838</v>
      </c>
      <c r="BC28" s="22">
        <f t="shared" si="29"/>
        <v>5.2797730246248641E-2</v>
      </c>
      <c r="BD28" s="22" t="str">
        <f t="shared" si="29"/>
        <v>--</v>
      </c>
      <c r="BE28" s="22" t="str">
        <f t="shared" si="29"/>
        <v>--</v>
      </c>
      <c r="BF28" s="23">
        <f t="shared" si="29"/>
        <v>5.2797730246248641E-2</v>
      </c>
      <c r="BH28">
        <v>55</v>
      </c>
      <c r="BJ28">
        <v>10</v>
      </c>
      <c r="BL28">
        <f t="shared" si="30"/>
        <v>11</v>
      </c>
      <c r="BM28">
        <f t="shared" si="31"/>
        <v>33</v>
      </c>
      <c r="BN28">
        <f t="shared" si="32"/>
        <v>55</v>
      </c>
    </row>
    <row r="29" spans="1:66" ht="12.75" customHeight="1" x14ac:dyDescent="0.25">
      <c r="A29" s="27" t="s">
        <v>104</v>
      </c>
      <c r="B29" s="19">
        <f t="shared" si="16"/>
        <v>1655.9779199010682</v>
      </c>
      <c r="C29" s="19">
        <f t="shared" si="16"/>
        <v>0</v>
      </c>
      <c r="D29" s="19">
        <f t="shared" si="16"/>
        <v>0</v>
      </c>
      <c r="E29" s="19">
        <f t="shared" si="17"/>
        <v>1655.9779199010682</v>
      </c>
      <c r="G29" s="51">
        <f t="shared" si="18"/>
        <v>41.839535601274235</v>
      </c>
      <c r="H29" s="51">
        <f t="shared" si="18"/>
        <v>0</v>
      </c>
      <c r="I29" s="51">
        <f t="shared" si="18"/>
        <v>0</v>
      </c>
      <c r="J29" s="51">
        <f t="shared" si="19"/>
        <v>41.839535601274235</v>
      </c>
      <c r="L29" s="22">
        <f t="shared" si="20"/>
        <v>2.5265756927347088E-2</v>
      </c>
      <c r="M29" s="22" t="str">
        <f t="shared" si="20"/>
        <v>--</v>
      </c>
      <c r="N29" s="22" t="str">
        <f t="shared" si="20"/>
        <v>--</v>
      </c>
      <c r="O29" s="23">
        <f t="shared" si="20"/>
        <v>2.5265756927347088E-2</v>
      </c>
      <c r="S29" s="27" t="s">
        <v>104</v>
      </c>
      <c r="T29" s="19">
        <v>1447.1456089577346</v>
      </c>
      <c r="U29" s="19">
        <v>0</v>
      </c>
      <c r="V29" s="19">
        <v>0</v>
      </c>
      <c r="W29" s="19">
        <f t="shared" si="21"/>
        <v>1447.1456089577346</v>
      </c>
      <c r="Y29" s="51">
        <v>36.563229194403803</v>
      </c>
      <c r="Z29" s="51">
        <v>0</v>
      </c>
      <c r="AA29" s="51">
        <v>0</v>
      </c>
      <c r="AB29" s="51">
        <f t="shared" si="22"/>
        <v>36.563229194403803</v>
      </c>
      <c r="AD29" s="22">
        <f t="shared" si="23"/>
        <v>2.5265756927347088E-2</v>
      </c>
      <c r="AE29" s="22" t="str">
        <f t="shared" si="23"/>
        <v>--</v>
      </c>
      <c r="AF29" s="22" t="str">
        <f t="shared" si="23"/>
        <v>--</v>
      </c>
      <c r="AG29" s="23">
        <f t="shared" si="23"/>
        <v>2.5265756927347088E-2</v>
      </c>
      <c r="AI29">
        <v>57</v>
      </c>
      <c r="AK29">
        <v>10</v>
      </c>
      <c r="AM29">
        <f t="shared" si="24"/>
        <v>8</v>
      </c>
      <c r="AN29">
        <f t="shared" si="25"/>
        <v>30</v>
      </c>
      <c r="AO29">
        <f t="shared" si="26"/>
        <v>52</v>
      </c>
      <c r="AR29" s="27" t="s">
        <v>104</v>
      </c>
      <c r="AS29" s="19">
        <v>208.83231094333354</v>
      </c>
      <c r="AT29" s="19">
        <v>0</v>
      </c>
      <c r="AU29" s="19">
        <v>0</v>
      </c>
      <c r="AV29" s="19">
        <f t="shared" si="27"/>
        <v>208.83231094333354</v>
      </c>
      <c r="AX29" s="51">
        <v>5.2763064068704315</v>
      </c>
      <c r="AY29" s="51">
        <v>0</v>
      </c>
      <c r="AZ29" s="51">
        <v>0</v>
      </c>
      <c r="BA29" s="51">
        <f t="shared" si="28"/>
        <v>5.2763064068704315</v>
      </c>
      <c r="BC29" s="22">
        <f t="shared" si="29"/>
        <v>2.5265756927347092E-2</v>
      </c>
      <c r="BD29" s="22" t="str">
        <f t="shared" si="29"/>
        <v>--</v>
      </c>
      <c r="BE29" s="22" t="str">
        <f t="shared" si="29"/>
        <v>--</v>
      </c>
      <c r="BF29" s="23">
        <f t="shared" si="29"/>
        <v>2.5265756927347092E-2</v>
      </c>
      <c r="BH29">
        <v>57</v>
      </c>
      <c r="BJ29">
        <v>10</v>
      </c>
      <c r="BL29">
        <f t="shared" si="30"/>
        <v>11</v>
      </c>
      <c r="BM29">
        <f t="shared" si="31"/>
        <v>33</v>
      </c>
      <c r="BN29">
        <f t="shared" si="32"/>
        <v>55</v>
      </c>
    </row>
    <row r="30" spans="1:66" ht="12.75" customHeight="1" x14ac:dyDescent="0.25">
      <c r="A30" s="18" t="s">
        <v>17</v>
      </c>
      <c r="B30" s="19">
        <f>B26</f>
        <v>110398.52799340455</v>
      </c>
      <c r="C30" s="19">
        <f>C26</f>
        <v>0</v>
      </c>
      <c r="D30" s="19">
        <f>D26</f>
        <v>0</v>
      </c>
      <c r="E30" s="19">
        <f>E26</f>
        <v>110398.52799340455</v>
      </c>
      <c r="G30" s="51">
        <f>SUM(G24:G29)</f>
        <v>15696.142075455045</v>
      </c>
      <c r="H30" s="51">
        <f>SUM(H24:H29)</f>
        <v>0</v>
      </c>
      <c r="I30" s="51">
        <f>SUM(I24:I29)</f>
        <v>0</v>
      </c>
      <c r="J30" s="51">
        <f>SUM(J24:J29)</f>
        <v>15696.142075455045</v>
      </c>
      <c r="L30" s="22">
        <f t="shared" si="20"/>
        <v>0.14217709566193462</v>
      </c>
      <c r="M30" s="22" t="str">
        <f t="shared" si="20"/>
        <v>--</v>
      </c>
      <c r="N30" s="22" t="str">
        <f t="shared" si="20"/>
        <v>--</v>
      </c>
      <c r="O30" s="23">
        <f t="shared" si="20"/>
        <v>0.14217709566193462</v>
      </c>
      <c r="S30" s="18" t="s">
        <v>17</v>
      </c>
      <c r="T30" s="19">
        <f>T26</f>
        <v>96476.373930515649</v>
      </c>
      <c r="U30" s="19">
        <f>U26</f>
        <v>0</v>
      </c>
      <c r="V30" s="19">
        <f>V26</f>
        <v>0</v>
      </c>
      <c r="W30" s="19">
        <f>W26</f>
        <v>96476.373930515649</v>
      </c>
      <c r="Y30" s="51">
        <f>SUM(Y24:Y29)</f>
        <v>13843.254069077568</v>
      </c>
      <c r="Z30" s="51">
        <f>SUM(Z24:Z29)</f>
        <v>0</v>
      </c>
      <c r="AA30" s="51">
        <f>SUM(AA24:AA29)</f>
        <v>0</v>
      </c>
      <c r="AB30" s="51">
        <f>SUM(AB24:AB29)</f>
        <v>13843.254069077568</v>
      </c>
      <c r="AD30" s="22">
        <f t="shared" si="23"/>
        <v>0.1434885403036372</v>
      </c>
      <c r="AE30" s="22" t="str">
        <f t="shared" si="23"/>
        <v>--</v>
      </c>
      <c r="AF30" s="22" t="str">
        <f t="shared" si="23"/>
        <v>--</v>
      </c>
      <c r="AG30" s="23">
        <f t="shared" si="23"/>
        <v>0.1434885403036372</v>
      </c>
      <c r="AR30" s="18" t="s">
        <v>17</v>
      </c>
      <c r="AS30" s="19">
        <f>AS26</f>
        <v>13922.154062888902</v>
      </c>
      <c r="AT30" s="19">
        <f>AT26</f>
        <v>0</v>
      </c>
      <c r="AU30" s="19">
        <f>AU26</f>
        <v>0</v>
      </c>
      <c r="AV30" s="19">
        <f>AV26</f>
        <v>13922.154062888902</v>
      </c>
      <c r="AX30" s="51">
        <f>SUM(AX24:AX29)</f>
        <v>1852.8880063774782</v>
      </c>
      <c r="AY30" s="51">
        <f>SUM(AY24:AY29)</f>
        <v>0</v>
      </c>
      <c r="AZ30" s="51">
        <f>SUM(AZ24:AZ29)</f>
        <v>0</v>
      </c>
      <c r="BA30" s="51">
        <f>SUM(BA24:BA29)</f>
        <v>1852.8880063774782</v>
      </c>
      <c r="BC30" s="22">
        <f t="shared" si="29"/>
        <v>0.13308917556921479</v>
      </c>
      <c r="BD30" s="22" t="str">
        <f t="shared" si="29"/>
        <v>--</v>
      </c>
      <c r="BE30" s="22" t="str">
        <f t="shared" si="29"/>
        <v>--</v>
      </c>
      <c r="BF30" s="23">
        <f t="shared" si="29"/>
        <v>0.13308917556921479</v>
      </c>
    </row>
    <row r="31" spans="1:66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  <c r="S31" s="18"/>
      <c r="T31" s="19"/>
      <c r="U31" s="19"/>
      <c r="V31" s="19"/>
      <c r="W31" s="19"/>
      <c r="Y31" s="51"/>
      <c r="Z31" s="51"/>
      <c r="AA31" s="51"/>
      <c r="AB31" s="51"/>
      <c r="AG31" s="17"/>
      <c r="AR31" s="18"/>
      <c r="AS31" s="19"/>
      <c r="AT31" s="19"/>
      <c r="AU31" s="19"/>
      <c r="AV31" s="19"/>
      <c r="AX31" s="51"/>
      <c r="AY31" s="51"/>
      <c r="AZ31" s="51"/>
      <c r="BA31" s="51"/>
      <c r="BF31" s="17"/>
    </row>
    <row r="32" spans="1:66" ht="12.75" customHeight="1" x14ac:dyDescent="0.25">
      <c r="A32" s="18" t="s">
        <v>31</v>
      </c>
      <c r="B32" s="19">
        <f>SUM(B14,B21,B30)</f>
        <v>610909.07286341116</v>
      </c>
      <c r="C32" s="19">
        <f>SUM(C14,C21,C30)</f>
        <v>0</v>
      </c>
      <c r="D32" s="19">
        <f>SUM(D14,D21,D30)</f>
        <v>0</v>
      </c>
      <c r="E32" s="19">
        <f>SUM(E14,E21,E30)</f>
        <v>610909.07286341116</v>
      </c>
      <c r="G32" s="51">
        <f>SUM(G14,G21,G30)</f>
        <v>78214.533782947721</v>
      </c>
      <c r="H32" s="51">
        <f>SUM(H14,H21,H30)</f>
        <v>0</v>
      </c>
      <c r="I32" s="51">
        <f>SUM(I14,I21,I30)</f>
        <v>0</v>
      </c>
      <c r="J32" s="51">
        <f>SUM(J14,J21,J30)</f>
        <v>78214.533782947721</v>
      </c>
      <c r="L32" s="22">
        <f>IF(B32&lt;&gt;0,G32/B32,"--")</f>
        <v>0.12802974658134625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0.12802974658134625</v>
      </c>
      <c r="S32" s="18" t="s">
        <v>31</v>
      </c>
      <c r="T32" s="19">
        <f>SUM(T14,T21,T30)</f>
        <v>503597.78371531604</v>
      </c>
      <c r="U32" s="19">
        <f>SUM(U14,U21,U30)</f>
        <v>0</v>
      </c>
      <c r="V32" s="19">
        <f>SUM(V14,V21,V30)</f>
        <v>0</v>
      </c>
      <c r="W32" s="19">
        <f>SUM(W14,W21,W30)</f>
        <v>503597.78371531604</v>
      </c>
      <c r="Y32" s="51">
        <f>SUM(Y14,Y21,Y30)</f>
        <v>64590.848788278367</v>
      </c>
      <c r="Z32" s="51">
        <f>SUM(Z14,Z21,Z30)</f>
        <v>0</v>
      </c>
      <c r="AA32" s="51">
        <f>SUM(AA14,AA21,AA30)</f>
        <v>0</v>
      </c>
      <c r="AB32" s="51">
        <f>SUM(AB14,AB21,AB30)</f>
        <v>64590.848788278367</v>
      </c>
      <c r="AD32" s="22">
        <f>IF(T32&lt;&gt;0,Y32/T32,"--")</f>
        <v>0.12825880271306275</v>
      </c>
      <c r="AE32" s="22" t="str">
        <f>IF(U32&lt;&gt;0,Z32/U32,"--")</f>
        <v>--</v>
      </c>
      <c r="AF32" s="22" t="str">
        <f>IF(V32&lt;&gt;0,AA32/V32,"--")</f>
        <v>--</v>
      </c>
      <c r="AG32" s="23">
        <f>IF(W32&lt;&gt;0,AB32/W32,"--")</f>
        <v>0.12825880271306275</v>
      </c>
      <c r="AR32" s="18" t="s">
        <v>31</v>
      </c>
      <c r="AS32" s="19">
        <f>SUM(AS14,AS21,AS30)</f>
        <v>107311.28914809512</v>
      </c>
      <c r="AT32" s="19">
        <f>SUM(AT14,AT21,AT30)</f>
        <v>0</v>
      </c>
      <c r="AU32" s="19">
        <f>SUM(AU14,AU21,AU30)</f>
        <v>0</v>
      </c>
      <c r="AV32" s="19">
        <f>SUM(AV14,AV21,AV30)</f>
        <v>107311.28914809512</v>
      </c>
      <c r="AX32" s="51">
        <f>SUM(AX14,AX21,AX30)</f>
        <v>13623.684994669347</v>
      </c>
      <c r="AY32" s="51">
        <f>SUM(AY14,AY21,AY30)</f>
        <v>0</v>
      </c>
      <c r="AZ32" s="51">
        <f>SUM(AZ14,AZ21,AZ30)</f>
        <v>0</v>
      </c>
      <c r="BA32" s="51">
        <f>SUM(BA14,BA21,BA30)</f>
        <v>13623.684994669347</v>
      </c>
      <c r="BC32" s="22">
        <f>IF(AS32&lt;&gt;0,AX32/AS32,"--")</f>
        <v>0.12695481624368485</v>
      </c>
      <c r="BD32" s="22" t="str">
        <f>IF(AT32&lt;&gt;0,AY32/AT32,"--")</f>
        <v>--</v>
      </c>
      <c r="BE32" s="22" t="str">
        <f>IF(AU32&lt;&gt;0,AZ32/AU32,"--")</f>
        <v>--</v>
      </c>
      <c r="BF32" s="23">
        <f>IF(AV32&lt;&gt;0,BA32/AV32,"--")</f>
        <v>0.12695481624368485</v>
      </c>
    </row>
    <row r="33" spans="1:66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  <c r="S33" s="18"/>
      <c r="T33" s="19"/>
      <c r="U33" s="19"/>
      <c r="V33" s="19"/>
      <c r="W33" s="19"/>
      <c r="Y33" s="51"/>
      <c r="Z33" s="51"/>
      <c r="AA33" s="51"/>
      <c r="AB33" s="51"/>
      <c r="AG33" s="17"/>
      <c r="AR33" s="18"/>
      <c r="AS33" s="19"/>
      <c r="AT33" s="19"/>
      <c r="AU33" s="19"/>
      <c r="AV33" s="19"/>
      <c r="AX33" s="51"/>
      <c r="AY33" s="51"/>
      <c r="AZ33" s="51"/>
      <c r="BA33" s="51"/>
      <c r="BF33" s="17"/>
    </row>
    <row r="34" spans="1:66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  <c r="S34" s="78" t="s">
        <v>32</v>
      </c>
      <c r="T34" s="19"/>
      <c r="U34" s="19"/>
      <c r="V34" s="19"/>
      <c r="W34" s="19"/>
      <c r="Y34" s="51"/>
      <c r="Z34" s="51"/>
      <c r="AA34" s="51"/>
      <c r="AB34" s="51"/>
      <c r="AG34" s="17"/>
      <c r="AR34" s="78" t="s">
        <v>32</v>
      </c>
      <c r="AS34" s="19"/>
      <c r="AT34" s="19"/>
      <c r="AU34" s="19"/>
      <c r="AV34" s="19"/>
      <c r="AX34" s="51"/>
      <c r="AY34" s="51"/>
      <c r="AZ34" s="51"/>
      <c r="BA34" s="51"/>
      <c r="BF34" s="17"/>
    </row>
    <row r="35" spans="1:66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  <c r="S35" s="16" t="s">
        <v>119</v>
      </c>
      <c r="T35" s="19"/>
      <c r="U35" s="19"/>
      <c r="V35" s="19"/>
      <c r="W35" s="19"/>
      <c r="Y35" s="51"/>
      <c r="Z35" s="51"/>
      <c r="AA35" s="51"/>
      <c r="AB35" s="51"/>
      <c r="AG35" s="17"/>
      <c r="AR35" s="16" t="s">
        <v>119</v>
      </c>
      <c r="AS35" s="19"/>
      <c r="AT35" s="19"/>
      <c r="AU35" s="19"/>
      <c r="AV35" s="19"/>
      <c r="AX35" s="51"/>
      <c r="AY35" s="51"/>
      <c r="AZ35" s="51"/>
      <c r="BA35" s="51"/>
      <c r="BF35" s="17"/>
    </row>
    <row r="36" spans="1:66" ht="12.75" customHeight="1" x14ac:dyDescent="0.25">
      <c r="A36" s="18" t="s">
        <v>13</v>
      </c>
      <c r="B36" s="19">
        <f t="shared" ref="B36:D37" si="33">SUM(T36,AS36)</f>
        <v>1170873.2861091753</v>
      </c>
      <c r="C36" s="19">
        <f t="shared" si="33"/>
        <v>41281.508994846205</v>
      </c>
      <c r="D36" s="19">
        <f t="shared" si="33"/>
        <v>681.34586195922623</v>
      </c>
      <c r="E36" s="19">
        <f>SUM(B36:D36)</f>
        <v>1212836.1409659807</v>
      </c>
      <c r="G36" s="51">
        <f t="shared" ref="G36:I37" si="34">SUM(Y36,AX36)</f>
        <v>34611.760354372942</v>
      </c>
      <c r="H36" s="51">
        <f t="shared" si="34"/>
        <v>2450.1493002816082</v>
      </c>
      <c r="I36" s="51">
        <f t="shared" si="34"/>
        <v>56.177050281372104</v>
      </c>
      <c r="J36" s="51">
        <f>SUM(G36:I36)</f>
        <v>37118.086704935922</v>
      </c>
      <c r="L36" s="22">
        <f t="shared" ref="L36:O38" si="35">IF(B36&lt;&gt;0,G36/B36,"--")</f>
        <v>2.9560637145790727E-2</v>
      </c>
      <c r="M36" s="22">
        <f t="shared" si="35"/>
        <v>5.9352222337305971E-2</v>
      </c>
      <c r="N36" s="22">
        <f t="shared" si="35"/>
        <v>8.2450123230856154E-2</v>
      </c>
      <c r="O36" s="23">
        <f t="shared" si="35"/>
        <v>3.0604370575049562E-2</v>
      </c>
      <c r="S36" s="18" t="s">
        <v>13</v>
      </c>
      <c r="T36" s="19">
        <v>972710.46542758611</v>
      </c>
      <c r="U36" s="19">
        <v>3288.8634625259574</v>
      </c>
      <c r="V36" s="19">
        <v>110.26776453384034</v>
      </c>
      <c r="W36" s="19">
        <f>SUM(T36:V36)</f>
        <v>976109.59665464598</v>
      </c>
      <c r="Y36" s="51">
        <v>28795.122132034798</v>
      </c>
      <c r="Z36" s="51">
        <v>194.01279734605845</v>
      </c>
      <c r="AA36" s="51">
        <v>10.003525778917339</v>
      </c>
      <c r="AB36" s="51">
        <f>SUM(Y36:AA36)</f>
        <v>28999.138455159773</v>
      </c>
      <c r="AD36" s="22">
        <f t="shared" ref="AD36:AG38" si="36">IF(T36&lt;&gt;0,Y36/T36,"--")</f>
        <v>2.9602973500832006E-2</v>
      </c>
      <c r="AE36" s="22">
        <f t="shared" si="36"/>
        <v>5.89908336289066E-2</v>
      </c>
      <c r="AF36" s="22">
        <f t="shared" si="36"/>
        <v>9.0720309976424107E-2</v>
      </c>
      <c r="AG36" s="23">
        <f t="shared" si="36"/>
        <v>2.9708895962652707E-2</v>
      </c>
      <c r="AI36">
        <v>0</v>
      </c>
      <c r="AM36">
        <f>$AM$8</f>
        <v>8</v>
      </c>
      <c r="AN36">
        <f>$AN$8</f>
        <v>30</v>
      </c>
      <c r="AO36">
        <f>$AO$8</f>
        <v>52</v>
      </c>
      <c r="AR36" s="18" t="s">
        <v>13</v>
      </c>
      <c r="AS36" s="19">
        <v>198162.82068158925</v>
      </c>
      <c r="AT36" s="19">
        <v>37992.645532320246</v>
      </c>
      <c r="AU36" s="19">
        <v>571.07809742538586</v>
      </c>
      <c r="AV36" s="19">
        <f>SUM(AS36:AU36)</f>
        <v>236726.54431133487</v>
      </c>
      <c r="AX36" s="51">
        <v>5816.6382223381452</v>
      </c>
      <c r="AY36" s="51">
        <v>2256.1365029355497</v>
      </c>
      <c r="AZ36" s="51">
        <v>46.173524502454768</v>
      </c>
      <c r="BA36" s="51">
        <f>SUM(AX36:AZ36)</f>
        <v>8118.9482497761501</v>
      </c>
      <c r="BC36" s="22">
        <f t="shared" ref="BC36:BF38" si="37">IF(AS36&lt;&gt;0,AX36/AS36,"--")</f>
        <v>2.9352823109459063E-2</v>
      </c>
      <c r="BD36" s="22">
        <f t="shared" si="37"/>
        <v>5.938350623718109E-2</v>
      </c>
      <c r="BE36" s="22">
        <f t="shared" si="37"/>
        <v>8.0853257567783998E-2</v>
      </c>
      <c r="BF36" s="23">
        <f t="shared" si="37"/>
        <v>3.4296737923476719E-2</v>
      </c>
      <c r="BH36">
        <v>0</v>
      </c>
      <c r="BL36">
        <f>$BL$8</f>
        <v>11</v>
      </c>
      <c r="BM36">
        <f>$BM$8</f>
        <v>33</v>
      </c>
      <c r="BN36">
        <f>$BN$8</f>
        <v>55</v>
      </c>
    </row>
    <row r="37" spans="1:66" ht="12.75" customHeight="1" x14ac:dyDescent="0.25">
      <c r="A37" s="27" t="s">
        <v>120</v>
      </c>
      <c r="B37" s="19">
        <f t="shared" si="33"/>
        <v>1170873.2861091755</v>
      </c>
      <c r="C37" s="19">
        <f t="shared" si="33"/>
        <v>41281.508994846205</v>
      </c>
      <c r="D37" s="19">
        <f t="shared" si="33"/>
        <v>681.34586195922623</v>
      </c>
      <c r="E37" s="19">
        <f>SUM(B37:D37)</f>
        <v>1212836.1409659809</v>
      </c>
      <c r="G37" s="51">
        <f t="shared" si="34"/>
        <v>22313.007896872099</v>
      </c>
      <c r="H37" s="51">
        <f t="shared" si="34"/>
        <v>1286.3905477452704</v>
      </c>
      <c r="I37" s="51">
        <f t="shared" si="34"/>
        <v>92.877105633109636</v>
      </c>
      <c r="J37" s="51">
        <f>SUM(G37:I37)</f>
        <v>23692.275550250481</v>
      </c>
      <c r="L37" s="22">
        <f t="shared" si="35"/>
        <v>1.9056723013143859E-2</v>
      </c>
      <c r="M37" s="22">
        <f t="shared" si="35"/>
        <v>3.1161422609475589E-2</v>
      </c>
      <c r="N37" s="22">
        <f t="shared" si="35"/>
        <v>0.13631418464337527</v>
      </c>
      <c r="O37" s="23">
        <f t="shared" si="35"/>
        <v>1.9534605500278399E-2</v>
      </c>
      <c r="S37" s="27" t="s">
        <v>120</v>
      </c>
      <c r="T37" s="19">
        <v>972710.46542758623</v>
      </c>
      <c r="U37" s="19">
        <v>3288.8634625259574</v>
      </c>
      <c r="V37" s="19">
        <v>110.26776453384034</v>
      </c>
      <c r="W37" s="19">
        <f>SUM(T37:V37)</f>
        <v>976109.5966546461</v>
      </c>
      <c r="Y37" s="51">
        <v>18536.673911639758</v>
      </c>
      <c r="Z37" s="51">
        <v>102.48566426063454</v>
      </c>
      <c r="AA37" s="51">
        <v>15.031060414878137</v>
      </c>
      <c r="AB37" s="51">
        <f>SUM(Y37:AA37)</f>
        <v>18654.190636315274</v>
      </c>
      <c r="AD37" s="22">
        <f t="shared" si="36"/>
        <v>1.9056723013143862E-2</v>
      </c>
      <c r="AE37" s="22">
        <f t="shared" si="36"/>
        <v>3.1161422609475589E-2</v>
      </c>
      <c r="AF37" s="22">
        <f t="shared" si="36"/>
        <v>0.13631418464337525</v>
      </c>
      <c r="AG37" s="23">
        <f t="shared" si="36"/>
        <v>1.9110754263914124E-2</v>
      </c>
      <c r="AI37">
        <v>3</v>
      </c>
      <c r="AM37">
        <f>$AM$8</f>
        <v>8</v>
      </c>
      <c r="AN37">
        <f>$AN$8</f>
        <v>30</v>
      </c>
      <c r="AO37">
        <f>$AO$8</f>
        <v>52</v>
      </c>
      <c r="AR37" s="27" t="s">
        <v>120</v>
      </c>
      <c r="AS37" s="19">
        <v>198162.82068158922</v>
      </c>
      <c r="AT37" s="19">
        <v>37992.645532320246</v>
      </c>
      <c r="AU37" s="19">
        <v>571.07809742538586</v>
      </c>
      <c r="AV37" s="19">
        <f>SUM(AS37:AU37)</f>
        <v>236726.54431133484</v>
      </c>
      <c r="AX37" s="51">
        <v>3776.3339852323415</v>
      </c>
      <c r="AY37" s="51">
        <v>1183.9048834846358</v>
      </c>
      <c r="AZ37" s="51">
        <v>77.846045218231495</v>
      </c>
      <c r="BA37" s="51">
        <f>SUM(AX37:AZ37)</f>
        <v>5038.0849139352085</v>
      </c>
      <c r="BC37" s="22">
        <f t="shared" si="37"/>
        <v>1.9056723013143862E-2</v>
      </c>
      <c r="BD37" s="22">
        <f t="shared" si="37"/>
        <v>3.1161422609475586E-2</v>
      </c>
      <c r="BE37" s="22">
        <f t="shared" si="37"/>
        <v>0.13631418464337527</v>
      </c>
      <c r="BF37" s="23">
        <f t="shared" si="37"/>
        <v>2.1282298225539453E-2</v>
      </c>
      <c r="BH37">
        <v>3</v>
      </c>
      <c r="BL37">
        <f>$BL$8</f>
        <v>11</v>
      </c>
      <c r="BM37">
        <f>$BM$8</f>
        <v>33</v>
      </c>
      <c r="BN37">
        <f>$BN$8</f>
        <v>55</v>
      </c>
    </row>
    <row r="38" spans="1:66" ht="12.75" customHeight="1" x14ac:dyDescent="0.25">
      <c r="A38" s="18" t="s">
        <v>17</v>
      </c>
      <c r="B38" s="19">
        <f>B36</f>
        <v>1170873.2861091753</v>
      </c>
      <c r="C38" s="19">
        <f>C36</f>
        <v>41281.508994846205</v>
      </c>
      <c r="D38" s="19">
        <f>D36</f>
        <v>681.34586195922623</v>
      </c>
      <c r="E38" s="19">
        <f>E36</f>
        <v>1212836.1409659807</v>
      </c>
      <c r="G38" s="51">
        <f>SUM(G36:G37)</f>
        <v>56924.768251245041</v>
      </c>
      <c r="H38" s="51">
        <f>SUM(H36:H37)</f>
        <v>3736.5398480268786</v>
      </c>
      <c r="I38" s="51">
        <f>SUM(I36:I37)</f>
        <v>149.05415591448173</v>
      </c>
      <c r="J38" s="51">
        <f>SUM(J36:J37)</f>
        <v>60810.362255186403</v>
      </c>
      <c r="L38" s="22">
        <f t="shared" si="35"/>
        <v>4.8617360158934593E-2</v>
      </c>
      <c r="M38" s="22">
        <f t="shared" si="35"/>
        <v>9.051364494678156E-2</v>
      </c>
      <c r="N38" s="22">
        <f t="shared" si="35"/>
        <v>0.2187643078742314</v>
      </c>
      <c r="O38" s="23">
        <f t="shared" si="35"/>
        <v>5.0138976075327968E-2</v>
      </c>
      <c r="S38" s="18" t="s">
        <v>17</v>
      </c>
      <c r="T38" s="19">
        <f>T36</f>
        <v>972710.46542758611</v>
      </c>
      <c r="U38" s="19">
        <f>U36</f>
        <v>3288.8634625259574</v>
      </c>
      <c r="V38" s="19">
        <f>V36</f>
        <v>110.26776453384034</v>
      </c>
      <c r="W38" s="19">
        <f>W36</f>
        <v>976109.59665464598</v>
      </c>
      <c r="Y38" s="51">
        <f>SUM(Y36:Y37)</f>
        <v>47331.796043674556</v>
      </c>
      <c r="Z38" s="51">
        <f>SUM(Z36:Z37)</f>
        <v>296.49846160669301</v>
      </c>
      <c r="AA38" s="51">
        <f>SUM(AA36:AA37)</f>
        <v>25.034586193795477</v>
      </c>
      <c r="AB38" s="51">
        <f>SUM(AB36:AB37)</f>
        <v>47653.329091475047</v>
      </c>
      <c r="AD38" s="22">
        <f t="shared" si="36"/>
        <v>4.8659696513975871E-2</v>
      </c>
      <c r="AE38" s="22">
        <f t="shared" si="36"/>
        <v>9.0152256238382203E-2</v>
      </c>
      <c r="AF38" s="22">
        <f t="shared" si="36"/>
        <v>0.22703449461979935</v>
      </c>
      <c r="AG38" s="23">
        <f t="shared" si="36"/>
        <v>4.8819650226566834E-2</v>
      </c>
      <c r="AR38" s="18" t="s">
        <v>17</v>
      </c>
      <c r="AS38" s="19">
        <f>AS36</f>
        <v>198162.82068158925</v>
      </c>
      <c r="AT38" s="19">
        <f>AT36</f>
        <v>37992.645532320246</v>
      </c>
      <c r="AU38" s="19">
        <f>AU36</f>
        <v>571.07809742538586</v>
      </c>
      <c r="AV38" s="19">
        <f>AV36</f>
        <v>236726.54431133487</v>
      </c>
      <c r="AX38" s="51">
        <f>SUM(AX36:AX37)</f>
        <v>9592.9722075704867</v>
      </c>
      <c r="AY38" s="51">
        <f>SUM(AY36:AY37)</f>
        <v>3440.0413864201855</v>
      </c>
      <c r="AZ38" s="51">
        <f>SUM(AZ36:AZ37)</f>
        <v>124.01956972068626</v>
      </c>
      <c r="BA38" s="51">
        <f>SUM(BA36:BA37)</f>
        <v>13157.03316371136</v>
      </c>
      <c r="BC38" s="22">
        <f t="shared" si="37"/>
        <v>4.8409546122602919E-2</v>
      </c>
      <c r="BD38" s="22">
        <f t="shared" si="37"/>
        <v>9.0544928846656686E-2</v>
      </c>
      <c r="BE38" s="22">
        <f t="shared" si="37"/>
        <v>0.21716744221115927</v>
      </c>
      <c r="BF38" s="23">
        <f t="shared" si="37"/>
        <v>5.5579036149016173E-2</v>
      </c>
    </row>
    <row r="39" spans="1:66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  <c r="S39" s="18"/>
      <c r="T39" s="19"/>
      <c r="U39" s="19"/>
      <c r="V39" s="19"/>
      <c r="W39" s="19"/>
      <c r="Y39" s="51"/>
      <c r="Z39" s="51"/>
      <c r="AA39" s="51"/>
      <c r="AB39" s="51"/>
      <c r="AG39" s="17"/>
      <c r="AR39" s="18"/>
      <c r="AS39" s="19"/>
      <c r="AT39" s="19"/>
      <c r="AU39" s="19"/>
      <c r="AV39" s="19"/>
      <c r="AX39" s="51"/>
      <c r="AY39" s="51"/>
      <c r="AZ39" s="51"/>
      <c r="BA39" s="51"/>
      <c r="BF39" s="17"/>
    </row>
    <row r="40" spans="1:66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  <c r="S40" s="16" t="s">
        <v>121</v>
      </c>
      <c r="T40" s="19"/>
      <c r="U40" s="19"/>
      <c r="V40" s="19"/>
      <c r="W40" s="19"/>
      <c r="Y40" s="51"/>
      <c r="Z40" s="51"/>
      <c r="AA40" s="51"/>
      <c r="AB40" s="51"/>
      <c r="AG40" s="17"/>
      <c r="AR40" s="16" t="s">
        <v>121</v>
      </c>
      <c r="AS40" s="19"/>
      <c r="AT40" s="19"/>
      <c r="AU40" s="19"/>
      <c r="AV40" s="19"/>
      <c r="AX40" s="51"/>
      <c r="AY40" s="51"/>
      <c r="AZ40" s="51"/>
      <c r="BA40" s="51"/>
      <c r="BF40" s="17"/>
    </row>
    <row r="41" spans="1:66" ht="12.75" customHeight="1" x14ac:dyDescent="0.25">
      <c r="A41" s="18" t="s">
        <v>13</v>
      </c>
      <c r="B41" s="19">
        <f t="shared" ref="B41:D42" si="38">SUM(T41,AS41)</f>
        <v>0</v>
      </c>
      <c r="C41" s="19">
        <f t="shared" si="38"/>
        <v>4133.3571025362171</v>
      </c>
      <c r="D41" s="19">
        <f t="shared" si="38"/>
        <v>81.591425648261904</v>
      </c>
      <c r="E41" s="19">
        <f>SUM(B41:D41)</f>
        <v>4214.9485281844791</v>
      </c>
      <c r="G41" s="51">
        <f t="shared" ref="G41:I42" si="39">SUM(Y41,AX41)</f>
        <v>0</v>
      </c>
      <c r="H41" s="51">
        <f t="shared" si="39"/>
        <v>320.54694188858804</v>
      </c>
      <c r="I41" s="51">
        <f t="shared" si="39"/>
        <v>17.66114269957178</v>
      </c>
      <c r="J41" s="51">
        <f>SUM(G41:I41)</f>
        <v>338.20808458815981</v>
      </c>
      <c r="L41" s="22" t="str">
        <f t="shared" ref="L41:O43" si="40">IF(B41&lt;&gt;0,G41/B41,"--")</f>
        <v>--</v>
      </c>
      <c r="M41" s="22">
        <f t="shared" si="40"/>
        <v>7.7551233521996263E-2</v>
      </c>
      <c r="N41" s="22">
        <f t="shared" si="40"/>
        <v>0.216458317271087</v>
      </c>
      <c r="O41" s="23">
        <f t="shared" si="40"/>
        <v>8.0240145834909515E-2</v>
      </c>
      <c r="S41" s="18" t="s">
        <v>13</v>
      </c>
      <c r="T41" s="19">
        <v>0</v>
      </c>
      <c r="U41" s="19">
        <v>292.41542637840007</v>
      </c>
      <c r="V41" s="19">
        <v>81.591425648261904</v>
      </c>
      <c r="W41" s="19">
        <f>SUM(T41:V41)</f>
        <v>374.00685202666199</v>
      </c>
      <c r="Y41" s="51">
        <v>0</v>
      </c>
      <c r="Z41" s="51">
        <v>28.284932798293831</v>
      </c>
      <c r="AA41" s="51">
        <v>17.66114269957178</v>
      </c>
      <c r="AB41" s="51">
        <f>SUM(Y41:AA41)</f>
        <v>45.946075497865607</v>
      </c>
      <c r="AD41" s="22" t="str">
        <f t="shared" ref="AD41:AG43" si="41">IF(T41&lt;&gt;0,Y41/T41,"--")</f>
        <v>--</v>
      </c>
      <c r="AE41" s="22">
        <f t="shared" si="41"/>
        <v>9.6728593113592179E-2</v>
      </c>
      <c r="AF41" s="22">
        <f t="shared" si="41"/>
        <v>0.216458317271087</v>
      </c>
      <c r="AG41" s="23">
        <f t="shared" si="41"/>
        <v>0.12284821855239761</v>
      </c>
      <c r="AI41">
        <v>1</v>
      </c>
      <c r="AJ41">
        <v>2</v>
      </c>
      <c r="AM41">
        <f>$AM$8</f>
        <v>8</v>
      </c>
      <c r="AN41">
        <f>$AN$8</f>
        <v>30</v>
      </c>
      <c r="AO41">
        <f>$AO$8</f>
        <v>52</v>
      </c>
      <c r="AR41" s="18" t="s">
        <v>13</v>
      </c>
      <c r="AS41" s="19">
        <v>0</v>
      </c>
      <c r="AT41" s="19">
        <v>3840.9416761578173</v>
      </c>
      <c r="AU41" s="19">
        <v>0</v>
      </c>
      <c r="AV41" s="19">
        <f>SUM(AS41:AU41)</f>
        <v>3840.9416761578173</v>
      </c>
      <c r="AX41" s="51">
        <v>0</v>
      </c>
      <c r="AY41" s="51">
        <v>292.26200909029421</v>
      </c>
      <c r="AZ41" s="51">
        <v>0</v>
      </c>
      <c r="BA41" s="51">
        <f>SUM(AX41:AZ41)</f>
        <v>292.26200909029421</v>
      </c>
      <c r="BC41" s="22" t="str">
        <f t="shared" ref="BC41:BF43" si="42">IF(AS41&lt;&gt;0,AX41/AS41,"--")</f>
        <v>--</v>
      </c>
      <c r="BD41" s="22">
        <f t="shared" si="42"/>
        <v>7.609123848572745E-2</v>
      </c>
      <c r="BE41" s="22" t="str">
        <f t="shared" si="42"/>
        <v>--</v>
      </c>
      <c r="BF41" s="23">
        <f t="shared" si="42"/>
        <v>7.609123848572745E-2</v>
      </c>
      <c r="BH41">
        <v>1</v>
      </c>
      <c r="BI41">
        <v>2</v>
      </c>
      <c r="BL41">
        <f>$BL$8</f>
        <v>11</v>
      </c>
      <c r="BM41">
        <f>$BM$8</f>
        <v>33</v>
      </c>
      <c r="BN41">
        <f>$BN$8</f>
        <v>55</v>
      </c>
    </row>
    <row r="42" spans="1:66" ht="12.75" customHeight="1" x14ac:dyDescent="0.25">
      <c r="A42" s="27" t="s">
        <v>97</v>
      </c>
      <c r="B42" s="19">
        <f t="shared" si="38"/>
        <v>0</v>
      </c>
      <c r="C42" s="19">
        <f t="shared" si="38"/>
        <v>4133.3571025362171</v>
      </c>
      <c r="D42" s="19">
        <f t="shared" si="38"/>
        <v>81.591425648261932</v>
      </c>
      <c r="E42" s="19">
        <f>SUM(B42:D42)</f>
        <v>4214.9485281844791</v>
      </c>
      <c r="G42" s="51">
        <f t="shared" si="39"/>
        <v>0</v>
      </c>
      <c r="H42" s="51">
        <f t="shared" si="39"/>
        <v>1218.2971236841443</v>
      </c>
      <c r="I42" s="51">
        <f t="shared" si="39"/>
        <v>5.2124523118870805</v>
      </c>
      <c r="J42" s="51">
        <f>SUM(G42:I42)</f>
        <v>1223.5095759960313</v>
      </c>
      <c r="L42" s="22" t="str">
        <f t="shared" si="40"/>
        <v>--</v>
      </c>
      <c r="M42" s="22">
        <f t="shared" si="40"/>
        <v>0.29474760913752174</v>
      </c>
      <c r="N42" s="22">
        <f t="shared" si="40"/>
        <v>6.3884804934746436E-2</v>
      </c>
      <c r="O42" s="23">
        <f t="shared" si="40"/>
        <v>0.29027865175925133</v>
      </c>
      <c r="S42" s="27" t="s">
        <v>97</v>
      </c>
      <c r="T42" s="19">
        <v>0</v>
      </c>
      <c r="U42" s="19">
        <v>292.41542637840013</v>
      </c>
      <c r="V42" s="19">
        <v>81.591425648261932</v>
      </c>
      <c r="W42" s="19">
        <f>SUM(T42:V42)</f>
        <v>374.00685202666205</v>
      </c>
      <c r="Y42" s="51">
        <v>0</v>
      </c>
      <c r="Z42" s="51">
        <v>61.777077506976703</v>
      </c>
      <c r="AA42" s="51">
        <v>5.2124523118870805</v>
      </c>
      <c r="AB42" s="51">
        <f>SUM(Y42:AA42)</f>
        <v>66.989529818863787</v>
      </c>
      <c r="AD42" s="22" t="str">
        <f t="shared" si="41"/>
        <v>--</v>
      </c>
      <c r="AE42" s="22">
        <f t="shared" si="41"/>
        <v>0.21126476900378741</v>
      </c>
      <c r="AF42" s="22">
        <f t="shared" si="41"/>
        <v>6.3884804934746436E-2</v>
      </c>
      <c r="AG42" s="23">
        <f t="shared" si="41"/>
        <v>0.17911310837184413</v>
      </c>
      <c r="AI42">
        <v>5</v>
      </c>
      <c r="AJ42">
        <v>7</v>
      </c>
      <c r="AM42">
        <f>$AM$8</f>
        <v>8</v>
      </c>
      <c r="AN42">
        <f>$AN$8</f>
        <v>30</v>
      </c>
      <c r="AO42">
        <f>$AO$8</f>
        <v>52</v>
      </c>
      <c r="AR42" s="27" t="s">
        <v>97</v>
      </c>
      <c r="AS42" s="19">
        <v>0</v>
      </c>
      <c r="AT42" s="19">
        <v>3840.9416761578173</v>
      </c>
      <c r="AU42" s="19">
        <v>0</v>
      </c>
      <c r="AV42" s="19">
        <f>SUM(AS42:AU42)</f>
        <v>3840.9416761578173</v>
      </c>
      <c r="AX42" s="51">
        <v>0</v>
      </c>
      <c r="AY42" s="51">
        <v>1156.5200461771676</v>
      </c>
      <c r="AZ42" s="51">
        <v>0</v>
      </c>
      <c r="BA42" s="51">
        <f>SUM(AX42:AZ42)</f>
        <v>1156.5200461771676</v>
      </c>
      <c r="BC42" s="22" t="str">
        <f t="shared" si="42"/>
        <v>--</v>
      </c>
      <c r="BD42" s="22">
        <f t="shared" si="42"/>
        <v>0.30110325635927421</v>
      </c>
      <c r="BE42" s="22" t="str">
        <f t="shared" si="42"/>
        <v>--</v>
      </c>
      <c r="BF42" s="23">
        <f t="shared" si="42"/>
        <v>0.30110325635927421</v>
      </c>
      <c r="BH42">
        <v>5</v>
      </c>
      <c r="BI42">
        <v>7</v>
      </c>
      <c r="BL42">
        <f>$BL$8</f>
        <v>11</v>
      </c>
      <c r="BM42">
        <f>$BM$8</f>
        <v>33</v>
      </c>
      <c r="BN42">
        <f>$BN$8</f>
        <v>55</v>
      </c>
    </row>
    <row r="43" spans="1:66" ht="12.75" customHeight="1" x14ac:dyDescent="0.25">
      <c r="A43" s="18" t="s">
        <v>17</v>
      </c>
      <c r="B43" s="19">
        <f>B41</f>
        <v>0</v>
      </c>
      <c r="C43" s="19">
        <f>C41</f>
        <v>4133.3571025362171</v>
      </c>
      <c r="D43" s="19">
        <f>D41</f>
        <v>81.591425648261904</v>
      </c>
      <c r="E43" s="19">
        <f>E41</f>
        <v>4214.9485281844791</v>
      </c>
      <c r="G43" s="51">
        <f>SUM(G41:G42)</f>
        <v>0</v>
      </c>
      <c r="H43" s="51">
        <f>SUM(H41:H42)</f>
        <v>1538.8440655727322</v>
      </c>
      <c r="I43" s="51">
        <f>SUM(I41:I42)</f>
        <v>22.87359501145886</v>
      </c>
      <c r="J43" s="51">
        <f>SUM(J41:J42)</f>
        <v>1561.7176605841912</v>
      </c>
      <c r="L43" s="22" t="str">
        <f t="shared" si="40"/>
        <v>--</v>
      </c>
      <c r="M43" s="22">
        <f t="shared" si="40"/>
        <v>0.37229884265951796</v>
      </c>
      <c r="N43" s="22">
        <f t="shared" si="40"/>
        <v>0.28034312220583346</v>
      </c>
      <c r="O43" s="23">
        <f t="shared" si="40"/>
        <v>0.37051879759416084</v>
      </c>
      <c r="S43" s="18" t="s">
        <v>17</v>
      </c>
      <c r="T43" s="19">
        <f>T41</f>
        <v>0</v>
      </c>
      <c r="U43" s="19">
        <f>U41</f>
        <v>292.41542637840007</v>
      </c>
      <c r="V43" s="19">
        <f>V41</f>
        <v>81.591425648261904</v>
      </c>
      <c r="W43" s="19">
        <f>W41</f>
        <v>374.00685202666199</v>
      </c>
      <c r="Y43" s="51">
        <f>SUM(Y41:Y42)</f>
        <v>0</v>
      </c>
      <c r="Z43" s="51">
        <f>SUM(Z41:Z42)</f>
        <v>90.062010305270533</v>
      </c>
      <c r="AA43" s="51">
        <f>SUM(AA41:AA42)</f>
        <v>22.87359501145886</v>
      </c>
      <c r="AB43" s="51">
        <f>SUM(AB41:AB42)</f>
        <v>112.93560531672939</v>
      </c>
      <c r="AD43" s="22" t="str">
        <f t="shared" si="41"/>
        <v>--</v>
      </c>
      <c r="AE43" s="22">
        <f t="shared" si="41"/>
        <v>0.3079933621173796</v>
      </c>
      <c r="AF43" s="22">
        <f t="shared" si="41"/>
        <v>0.28034312220583346</v>
      </c>
      <c r="AG43" s="23">
        <f t="shared" si="41"/>
        <v>0.30196132692424177</v>
      </c>
      <c r="AR43" s="18" t="s">
        <v>17</v>
      </c>
      <c r="AS43" s="19">
        <f>AS41</f>
        <v>0</v>
      </c>
      <c r="AT43" s="19">
        <f>AT41</f>
        <v>3840.9416761578173</v>
      </c>
      <c r="AU43" s="19">
        <f>AU41</f>
        <v>0</v>
      </c>
      <c r="AV43" s="19">
        <f>AV41</f>
        <v>3840.9416761578173</v>
      </c>
      <c r="AX43" s="51">
        <f>SUM(AX41:AX42)</f>
        <v>0</v>
      </c>
      <c r="AY43" s="51">
        <f>SUM(AY41:AY42)</f>
        <v>1448.7820552674618</v>
      </c>
      <c r="AZ43" s="51">
        <f>SUM(AZ41:AZ42)</f>
        <v>0</v>
      </c>
      <c r="BA43" s="51">
        <f>SUM(BA41:BA42)</f>
        <v>1448.7820552674618</v>
      </c>
      <c r="BC43" s="22" t="str">
        <f t="shared" si="42"/>
        <v>--</v>
      </c>
      <c r="BD43" s="22">
        <f t="shared" si="42"/>
        <v>0.37719449484500167</v>
      </c>
      <c r="BE43" s="22" t="str">
        <f t="shared" si="42"/>
        <v>--</v>
      </c>
      <c r="BF43" s="23">
        <f t="shared" si="42"/>
        <v>0.37719449484500167</v>
      </c>
    </row>
    <row r="44" spans="1:66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  <c r="S44" s="18"/>
      <c r="T44" s="19"/>
      <c r="U44" s="19"/>
      <c r="V44" s="19"/>
      <c r="W44" s="19"/>
      <c r="Y44" s="51"/>
      <c r="Z44" s="51"/>
      <c r="AA44" s="51"/>
      <c r="AB44" s="51"/>
      <c r="AG44" s="17"/>
      <c r="AR44" s="18"/>
      <c r="AS44" s="19"/>
      <c r="AT44" s="19"/>
      <c r="AU44" s="19"/>
      <c r="AV44" s="19"/>
      <c r="AX44" s="51"/>
      <c r="AY44" s="51"/>
      <c r="AZ44" s="51"/>
      <c r="BA44" s="51"/>
      <c r="BF44" s="17"/>
    </row>
    <row r="45" spans="1:66" ht="12.75" customHeight="1" x14ac:dyDescent="0.25">
      <c r="A45" s="85" t="s">
        <v>33</v>
      </c>
      <c r="B45" s="28">
        <f>SUM(B38,B43)</f>
        <v>1170873.2861091753</v>
      </c>
      <c r="C45" s="28">
        <f>SUM(C38,C43)</f>
        <v>45414.866097382423</v>
      </c>
      <c r="D45" s="28">
        <f>SUM(D38,D43)</f>
        <v>762.93728760748809</v>
      </c>
      <c r="E45" s="28">
        <f>SUM(E38,E43)</f>
        <v>1217051.0894941653</v>
      </c>
      <c r="F45" s="29"/>
      <c r="G45" s="69">
        <f>SUM(G38,G43)</f>
        <v>56924.768251245041</v>
      </c>
      <c r="H45" s="69">
        <f>SUM(H38,H43)</f>
        <v>5275.3839135996113</v>
      </c>
      <c r="I45" s="69">
        <f>SUM(I38,I43)</f>
        <v>171.92775092594059</v>
      </c>
      <c r="J45" s="69">
        <f>SUM(J38,J43)</f>
        <v>62372.079915770591</v>
      </c>
      <c r="K45" s="29"/>
      <c r="L45" s="31">
        <f t="shared" ref="L45:O46" si="43">IF(B45&lt;&gt;0,G45/B45,"--")</f>
        <v>4.8617360158934593E-2</v>
      </c>
      <c r="M45" s="31">
        <f t="shared" si="43"/>
        <v>0.11615984735675944</v>
      </c>
      <c r="N45" s="31">
        <f t="shared" si="43"/>
        <v>0.22534978132356412</v>
      </c>
      <c r="O45" s="32">
        <f t="shared" si="43"/>
        <v>5.1248530529391233E-2</v>
      </c>
      <c r="S45" s="85" t="s">
        <v>33</v>
      </c>
      <c r="T45" s="28">
        <f>SUM(T38,T43)</f>
        <v>972710.46542758611</v>
      </c>
      <c r="U45" s="28">
        <f>SUM(U38,U43)</f>
        <v>3581.2788889043577</v>
      </c>
      <c r="V45" s="28">
        <f>SUM(V38,V43)</f>
        <v>191.85919018210222</v>
      </c>
      <c r="W45" s="28">
        <f>SUM(W38,W43)</f>
        <v>976483.60350667266</v>
      </c>
      <c r="X45" s="29"/>
      <c r="Y45" s="69">
        <f>SUM(Y38,Y43)</f>
        <v>47331.796043674556</v>
      </c>
      <c r="Z45" s="69">
        <f>SUM(Z38,Z43)</f>
        <v>386.56047191196353</v>
      </c>
      <c r="AA45" s="69">
        <f>SUM(AA38,AA43)</f>
        <v>47.908181205254337</v>
      </c>
      <c r="AB45" s="69">
        <f>SUM(AB38,AB43)</f>
        <v>47766.264696791775</v>
      </c>
      <c r="AC45" s="29"/>
      <c r="AD45" s="31">
        <f t="shared" ref="AD45:AG46" si="44">IF(T45&lt;&gt;0,Y45/T45,"--")</f>
        <v>4.8659696513975871E-2</v>
      </c>
      <c r="AE45" s="31">
        <f t="shared" si="44"/>
        <v>0.10793922615455015</v>
      </c>
      <c r="AF45" s="31">
        <f t="shared" si="44"/>
        <v>0.24970490681099258</v>
      </c>
      <c r="AG45" s="32">
        <f t="shared" si="44"/>
        <v>4.8916607022644568E-2</v>
      </c>
      <c r="AR45" s="85" t="s">
        <v>33</v>
      </c>
      <c r="AS45" s="28">
        <f>SUM(AS38,AS43)</f>
        <v>198162.82068158925</v>
      </c>
      <c r="AT45" s="28">
        <f>SUM(AT38,AT43)</f>
        <v>41833.587208478064</v>
      </c>
      <c r="AU45" s="28">
        <f>SUM(AU38,AU43)</f>
        <v>571.07809742538586</v>
      </c>
      <c r="AV45" s="28">
        <f>SUM(AV38,AV43)</f>
        <v>240567.48598749269</v>
      </c>
      <c r="AW45" s="29"/>
      <c r="AX45" s="69">
        <f>SUM(AX38,AX43)</f>
        <v>9592.9722075704867</v>
      </c>
      <c r="AY45" s="69">
        <f>SUM(AY38,AY43)</f>
        <v>4888.8234416876476</v>
      </c>
      <c r="AZ45" s="69">
        <f>SUM(AZ38,AZ43)</f>
        <v>124.01956972068626</v>
      </c>
      <c r="BA45" s="69">
        <f>SUM(BA38,BA43)</f>
        <v>14605.815218978822</v>
      </c>
      <c r="BB45" s="29"/>
      <c r="BC45" s="31">
        <f t="shared" ref="BC45:BF46" si="45">IF(AS45&lt;&gt;0,AX45/AS45,"--")</f>
        <v>4.8409546122602919E-2</v>
      </c>
      <c r="BD45" s="31">
        <f t="shared" si="45"/>
        <v>0.116863596165544</v>
      </c>
      <c r="BE45" s="31">
        <f t="shared" si="45"/>
        <v>0.21716744221115927</v>
      </c>
      <c r="BF45" s="32">
        <f t="shared" si="45"/>
        <v>6.0714003636128076E-2</v>
      </c>
    </row>
    <row r="46" spans="1:66" ht="12.75" customHeight="1" x14ac:dyDescent="0.3">
      <c r="A46" s="86" t="s">
        <v>17</v>
      </c>
      <c r="B46" s="19">
        <f>SUM(B32,B45)</f>
        <v>1781782.3589725865</v>
      </c>
      <c r="C46" s="19">
        <f>SUM(C32,C45)</f>
        <v>45414.866097382423</v>
      </c>
      <c r="D46" s="19">
        <f>SUM(D32,D45)</f>
        <v>762.93728760748809</v>
      </c>
      <c r="E46" s="19">
        <f>SUM(E32,E45)</f>
        <v>1827960.1623575764</v>
      </c>
      <c r="G46" s="51">
        <f>SUM(G32,G45)</f>
        <v>135139.30203419278</v>
      </c>
      <c r="H46" s="51">
        <f>SUM(H32,H45)</f>
        <v>5275.3839135996113</v>
      </c>
      <c r="I46" s="51">
        <f>SUM(I32,I45)</f>
        <v>171.92775092594059</v>
      </c>
      <c r="J46" s="51">
        <f>SUM(J32,J45)</f>
        <v>140586.61369871831</v>
      </c>
      <c r="L46" s="22">
        <f t="shared" si="43"/>
        <v>7.5845010673535329E-2</v>
      </c>
      <c r="M46" s="22">
        <f t="shared" si="43"/>
        <v>0.11615984735675944</v>
      </c>
      <c r="N46" s="22">
        <f t="shared" si="43"/>
        <v>0.22534978132356412</v>
      </c>
      <c r="O46" s="23">
        <f t="shared" si="43"/>
        <v>7.6909013989341773E-2</v>
      </c>
      <c r="S46" s="86" t="s">
        <v>17</v>
      </c>
      <c r="T46" s="19">
        <f>SUM(T32,T45)</f>
        <v>1476308.2491429022</v>
      </c>
      <c r="U46" s="19">
        <f>SUM(U32,U45)</f>
        <v>3581.2788889043577</v>
      </c>
      <c r="V46" s="19">
        <f>SUM(V32,V45)</f>
        <v>191.85919018210222</v>
      </c>
      <c r="W46" s="19">
        <f>SUM(W32,W45)</f>
        <v>1480081.3872219888</v>
      </c>
      <c r="Y46" s="51">
        <f>SUM(Y32,Y45)</f>
        <v>111922.64483195293</v>
      </c>
      <c r="Z46" s="51">
        <f>SUM(Z32,Z45)</f>
        <v>386.56047191196353</v>
      </c>
      <c r="AA46" s="51">
        <f>SUM(AA32,AA45)</f>
        <v>47.908181205254337</v>
      </c>
      <c r="AB46" s="51">
        <f>SUM(AB32,AB45)</f>
        <v>112357.11348507015</v>
      </c>
      <c r="AD46" s="22">
        <f t="shared" si="44"/>
        <v>7.5812517404093407E-2</v>
      </c>
      <c r="AE46" s="22">
        <f t="shared" si="44"/>
        <v>0.10793922615455015</v>
      </c>
      <c r="AF46" s="22">
        <f t="shared" si="44"/>
        <v>0.24970490681099258</v>
      </c>
      <c r="AG46" s="23">
        <f t="shared" si="44"/>
        <v>7.5912794022737318E-2</v>
      </c>
      <c r="AR46" s="86" t="s">
        <v>17</v>
      </c>
      <c r="AS46" s="19">
        <f>SUM(AS32,AS45)</f>
        <v>305474.10982968437</v>
      </c>
      <c r="AT46" s="19">
        <f>SUM(AT32,AT45)</f>
        <v>41833.587208478064</v>
      </c>
      <c r="AU46" s="19">
        <f>SUM(AU32,AU45)</f>
        <v>571.07809742538586</v>
      </c>
      <c r="AV46" s="19">
        <f>SUM(AV32,AV45)</f>
        <v>347878.77513558778</v>
      </c>
      <c r="AX46" s="51">
        <f>SUM(AX32,AX45)</f>
        <v>23216.657202239832</v>
      </c>
      <c r="AY46" s="51">
        <f>SUM(AY32,AY45)</f>
        <v>4888.8234416876476</v>
      </c>
      <c r="AZ46" s="51">
        <f>SUM(AZ32,AZ45)</f>
        <v>124.01956972068626</v>
      </c>
      <c r="BA46" s="51">
        <f>SUM(BA32,BA45)</f>
        <v>28229.500213648171</v>
      </c>
      <c r="BC46" s="22">
        <f t="shared" si="45"/>
        <v>7.6002045525835782E-2</v>
      </c>
      <c r="BD46" s="22">
        <f t="shared" si="45"/>
        <v>0.116863596165544</v>
      </c>
      <c r="BE46" s="22">
        <f t="shared" si="45"/>
        <v>0.21716744221115927</v>
      </c>
      <c r="BF46" s="23">
        <f t="shared" si="45"/>
        <v>8.1147521008275242E-2</v>
      </c>
    </row>
    <row r="47" spans="1:66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  <c r="S47" s="87"/>
      <c r="T47" s="37"/>
      <c r="U47" s="37"/>
      <c r="V47" s="37"/>
      <c r="W47" s="37"/>
      <c r="X47" s="84"/>
      <c r="Y47" s="81"/>
      <c r="Z47" s="81"/>
      <c r="AA47" s="81"/>
      <c r="AB47" s="81"/>
      <c r="AC47" s="84"/>
      <c r="AD47" s="84"/>
      <c r="AE47" s="84"/>
      <c r="AF47" s="84"/>
      <c r="AG47" s="88"/>
      <c r="AR47" s="87"/>
      <c r="AS47" s="37"/>
      <c r="AT47" s="37"/>
      <c r="AU47" s="37"/>
      <c r="AV47" s="37"/>
      <c r="AW47" s="84"/>
      <c r="AX47" s="81"/>
      <c r="AY47" s="81"/>
      <c r="AZ47" s="81"/>
      <c r="BA47" s="81"/>
      <c r="BB47" s="84"/>
      <c r="BC47" s="84"/>
      <c r="BD47" s="84"/>
      <c r="BE47" s="84"/>
      <c r="BF47" s="88"/>
    </row>
    <row r="48" spans="1:66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  <c r="S48" s="4" t="s">
        <v>18</v>
      </c>
      <c r="T48" s="9" t="s">
        <v>1</v>
      </c>
      <c r="U48" s="10"/>
      <c r="V48" s="10"/>
      <c r="W48" s="10"/>
      <c r="X48" s="3"/>
      <c r="Y48" s="9" t="s">
        <v>2</v>
      </c>
      <c r="Z48" s="11"/>
      <c r="AA48" s="11"/>
      <c r="AB48" s="11"/>
      <c r="AC48" s="3"/>
      <c r="AD48" s="9" t="s">
        <v>3</v>
      </c>
      <c r="AE48" s="11"/>
      <c r="AF48" s="11"/>
      <c r="AG48" s="12"/>
      <c r="AR48" s="4" t="s">
        <v>18</v>
      </c>
      <c r="AS48" s="9" t="s">
        <v>1</v>
      </c>
      <c r="AT48" s="10"/>
      <c r="AU48" s="10"/>
      <c r="AV48" s="10"/>
      <c r="AW48" s="3"/>
      <c r="AX48" s="9" t="s">
        <v>2</v>
      </c>
      <c r="AY48" s="11"/>
      <c r="AZ48" s="11"/>
      <c r="BA48" s="11"/>
      <c r="BB48" s="3"/>
      <c r="BC48" s="9" t="s">
        <v>3</v>
      </c>
      <c r="BD48" s="11"/>
      <c r="BE48" s="11"/>
      <c r="BF48" s="12"/>
    </row>
    <row r="49" spans="1:66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  <c r="S49" s="77" t="s">
        <v>23</v>
      </c>
      <c r="T49" s="14" t="s">
        <v>4</v>
      </c>
      <c r="U49" s="14" t="s">
        <v>5</v>
      </c>
      <c r="V49" s="14" t="s">
        <v>6</v>
      </c>
      <c r="W49" s="14" t="s">
        <v>173</v>
      </c>
      <c r="Y49" s="14" t="s">
        <v>4</v>
      </c>
      <c r="Z49" s="14" t="s">
        <v>5</v>
      </c>
      <c r="AA49" s="14" t="s">
        <v>6</v>
      </c>
      <c r="AB49" s="14" t="s">
        <v>173</v>
      </c>
      <c r="AD49" s="14" t="s">
        <v>4</v>
      </c>
      <c r="AE49" s="14" t="s">
        <v>5</v>
      </c>
      <c r="AF49" s="14" t="s">
        <v>6</v>
      </c>
      <c r="AG49" s="15" t="s">
        <v>173</v>
      </c>
      <c r="AR49" s="77" t="s">
        <v>23</v>
      </c>
      <c r="AS49" s="14" t="s">
        <v>4</v>
      </c>
      <c r="AT49" s="14" t="s">
        <v>5</v>
      </c>
      <c r="AU49" s="14" t="s">
        <v>6</v>
      </c>
      <c r="AV49" s="14" t="s">
        <v>173</v>
      </c>
      <c r="AX49" s="14" t="s">
        <v>4</v>
      </c>
      <c r="AY49" s="14" t="s">
        <v>5</v>
      </c>
      <c r="AZ49" s="14" t="s">
        <v>6</v>
      </c>
      <c r="BA49" s="14" t="s">
        <v>173</v>
      </c>
      <c r="BC49" s="14" t="s">
        <v>4</v>
      </c>
      <c r="BD49" s="14" t="s">
        <v>5</v>
      </c>
      <c r="BE49" s="14" t="s">
        <v>6</v>
      </c>
      <c r="BF49" s="15" t="s">
        <v>173</v>
      </c>
    </row>
    <row r="50" spans="1:66" x14ac:dyDescent="0.25">
      <c r="A50" s="18" t="s">
        <v>19</v>
      </c>
      <c r="B50" s="19">
        <f t="shared" ref="B50:D51" si="46">SUM(T50,AS50)</f>
        <v>159535.11861787818</v>
      </c>
      <c r="C50" s="19">
        <f t="shared" si="46"/>
        <v>0</v>
      </c>
      <c r="D50" s="19">
        <f t="shared" si="46"/>
        <v>0</v>
      </c>
      <c r="E50" s="19">
        <f>SUM(B50:D50)</f>
        <v>159535.11861787818</v>
      </c>
      <c r="G50" s="51">
        <f t="shared" ref="G50:I51" si="47">SUM(Y50,AX50)</f>
        <v>10616.360661593328</v>
      </c>
      <c r="H50" s="51">
        <f t="shared" si="47"/>
        <v>0</v>
      </c>
      <c r="I50" s="51">
        <f t="shared" si="47"/>
        <v>0</v>
      </c>
      <c r="J50" s="51">
        <f>SUM(G50:I50)</f>
        <v>10616.360661593328</v>
      </c>
      <c r="L50" s="22">
        <f t="shared" ref="L50:O52" si="48">IF(B50&lt;&gt;0,G50/B50,"--")</f>
        <v>6.6545602959194552E-2</v>
      </c>
      <c r="M50" s="22" t="str">
        <f t="shared" si="48"/>
        <v>--</v>
      </c>
      <c r="N50" s="22" t="str">
        <f t="shared" si="48"/>
        <v>--</v>
      </c>
      <c r="O50" s="23">
        <f t="shared" si="48"/>
        <v>6.6545602959194552E-2</v>
      </c>
      <c r="S50" s="18" t="s">
        <v>19</v>
      </c>
      <c r="T50" s="19">
        <v>141353.83599405258</v>
      </c>
      <c r="U50" s="19">
        <v>0</v>
      </c>
      <c r="V50" s="19">
        <v>0</v>
      </c>
      <c r="W50" s="19">
        <f>SUM(T50:V50)</f>
        <v>141353.83599405258</v>
      </c>
      <c r="Y50" s="51">
        <v>9409.0019809843252</v>
      </c>
      <c r="Z50" s="51">
        <v>0</v>
      </c>
      <c r="AA50" s="51">
        <v>0</v>
      </c>
      <c r="AB50" s="51">
        <f>SUM(Y50:AA50)</f>
        <v>9409.0019809843252</v>
      </c>
      <c r="AD50" s="22">
        <f t="shared" ref="AD50:AG52" si="49">IF(T50&lt;&gt;0,Y50/T50,"--")</f>
        <v>6.6563471127732296E-2</v>
      </c>
      <c r="AE50" s="22" t="str">
        <f t="shared" si="49"/>
        <v>--</v>
      </c>
      <c r="AF50" s="22" t="str">
        <f t="shared" si="49"/>
        <v>--</v>
      </c>
      <c r="AG50" s="23">
        <f t="shared" si="49"/>
        <v>6.6563471127732296E-2</v>
      </c>
      <c r="AI50">
        <v>128</v>
      </c>
      <c r="AM50">
        <f>$AM$8</f>
        <v>8</v>
      </c>
      <c r="AN50">
        <f>$AN$8</f>
        <v>30</v>
      </c>
      <c r="AO50">
        <f>$AO$8</f>
        <v>52</v>
      </c>
      <c r="AR50" s="18" t="s">
        <v>19</v>
      </c>
      <c r="AS50" s="19">
        <v>18181.282623825609</v>
      </c>
      <c r="AT50" s="19">
        <v>0</v>
      </c>
      <c r="AU50" s="19">
        <v>0</v>
      </c>
      <c r="AV50" s="19">
        <f>SUM(AS50:AU50)</f>
        <v>18181.282623825609</v>
      </c>
      <c r="AX50" s="51">
        <v>1207.3586806090032</v>
      </c>
      <c r="AY50" s="51">
        <v>0</v>
      </c>
      <c r="AZ50" s="51">
        <v>0</v>
      </c>
      <c r="BA50" s="51">
        <f>SUM(AX50:AZ50)</f>
        <v>1207.3586806090032</v>
      </c>
      <c r="BC50" s="22">
        <f t="shared" ref="BC50:BF52" si="50">IF(AS50&lt;&gt;0,AX50/AS50,"--")</f>
        <v>6.6406683488150806E-2</v>
      </c>
      <c r="BD50" s="22" t="str">
        <f t="shared" si="50"/>
        <v>--</v>
      </c>
      <c r="BE50" s="22" t="str">
        <f t="shared" si="50"/>
        <v>--</v>
      </c>
      <c r="BF50" s="23">
        <f t="shared" si="50"/>
        <v>6.6406683488150806E-2</v>
      </c>
      <c r="BH50">
        <v>128</v>
      </c>
      <c r="BL50">
        <f>$BL$8</f>
        <v>11</v>
      </c>
      <c r="BM50">
        <f>$BM$8</f>
        <v>33</v>
      </c>
      <c r="BN50">
        <f>$BN$8</f>
        <v>55</v>
      </c>
    </row>
    <row r="51" spans="1:66" x14ac:dyDescent="0.25">
      <c r="A51" s="18" t="s">
        <v>20</v>
      </c>
      <c r="B51" s="19">
        <f t="shared" si="46"/>
        <v>607.69434774996489</v>
      </c>
      <c r="C51" s="19">
        <f t="shared" si="46"/>
        <v>0</v>
      </c>
      <c r="D51" s="19">
        <f t="shared" si="46"/>
        <v>0</v>
      </c>
      <c r="E51" s="19">
        <f>SUM(B51:D51)</f>
        <v>607.69434774996489</v>
      </c>
      <c r="G51" s="51">
        <f t="shared" si="47"/>
        <v>465.74671815955435</v>
      </c>
      <c r="H51" s="51">
        <f t="shared" si="47"/>
        <v>0</v>
      </c>
      <c r="I51" s="51">
        <f t="shared" si="47"/>
        <v>0</v>
      </c>
      <c r="J51" s="51">
        <f>SUM(G51:I51)</f>
        <v>465.74671815955435</v>
      </c>
      <c r="L51" s="22">
        <f t="shared" si="48"/>
        <v>0.76641607723359195</v>
      </c>
      <c r="M51" s="22" t="str">
        <f t="shared" si="48"/>
        <v>--</v>
      </c>
      <c r="N51" s="22" t="str">
        <f t="shared" si="48"/>
        <v>--</v>
      </c>
      <c r="O51" s="23">
        <f t="shared" si="48"/>
        <v>0.76641607723359195</v>
      </c>
      <c r="S51" s="18" t="s">
        <v>20</v>
      </c>
      <c r="T51" s="19">
        <v>299.62144162929087</v>
      </c>
      <c r="U51" s="19">
        <v>0</v>
      </c>
      <c r="V51" s="19">
        <v>0</v>
      </c>
      <c r="W51" s="19">
        <f>SUM(T51:V51)</f>
        <v>299.62144162929087</v>
      </c>
      <c r="Y51" s="51">
        <v>229.63468994859474</v>
      </c>
      <c r="Z51" s="51">
        <v>0</v>
      </c>
      <c r="AA51" s="51">
        <v>0</v>
      </c>
      <c r="AB51" s="51">
        <f>SUM(Y51:AA51)</f>
        <v>229.63468994859474</v>
      </c>
      <c r="AD51" s="22">
        <f t="shared" si="49"/>
        <v>0.76641607723359195</v>
      </c>
      <c r="AE51" s="22" t="str">
        <f t="shared" si="49"/>
        <v>--</v>
      </c>
      <c r="AF51" s="22" t="str">
        <f t="shared" si="49"/>
        <v>--</v>
      </c>
      <c r="AG51" s="23">
        <f t="shared" si="49"/>
        <v>0.76641607723359195</v>
      </c>
      <c r="AI51">
        <v>130</v>
      </c>
      <c r="AM51">
        <f>$AM$8</f>
        <v>8</v>
      </c>
      <c r="AN51">
        <f>$AN$8</f>
        <v>30</v>
      </c>
      <c r="AO51">
        <f>$AO$8</f>
        <v>52</v>
      </c>
      <c r="AR51" s="18" t="s">
        <v>20</v>
      </c>
      <c r="AS51" s="19">
        <v>308.07290612067396</v>
      </c>
      <c r="AT51" s="19">
        <v>0</v>
      </c>
      <c r="AU51" s="19">
        <v>0</v>
      </c>
      <c r="AV51" s="19">
        <f>SUM(AS51:AU51)</f>
        <v>308.07290612067396</v>
      </c>
      <c r="AX51" s="51">
        <v>236.11202821095961</v>
      </c>
      <c r="AY51" s="51">
        <v>0</v>
      </c>
      <c r="AZ51" s="51">
        <v>0</v>
      </c>
      <c r="BA51" s="51">
        <f>SUM(AX51:AZ51)</f>
        <v>236.11202821095961</v>
      </c>
      <c r="BC51" s="22">
        <f t="shared" si="50"/>
        <v>0.76641607723359206</v>
      </c>
      <c r="BD51" s="22" t="str">
        <f t="shared" si="50"/>
        <v>--</v>
      </c>
      <c r="BE51" s="22" t="str">
        <f t="shared" si="50"/>
        <v>--</v>
      </c>
      <c r="BF51" s="23">
        <f t="shared" si="50"/>
        <v>0.76641607723359206</v>
      </c>
      <c r="BH51">
        <v>130</v>
      </c>
      <c r="BL51">
        <f>$BL$8</f>
        <v>11</v>
      </c>
      <c r="BM51">
        <f>$BM$8</f>
        <v>33</v>
      </c>
      <c r="BN51">
        <f>$BN$8</f>
        <v>55</v>
      </c>
    </row>
    <row r="52" spans="1:66" x14ac:dyDescent="0.25">
      <c r="A52" s="18" t="s">
        <v>31</v>
      </c>
      <c r="B52" s="19">
        <f>SUM(B50:B51)</f>
        <v>160142.81296562814</v>
      </c>
      <c r="C52" s="19">
        <f>SUM(C50:C51)</f>
        <v>0</v>
      </c>
      <c r="D52" s="19">
        <f>SUM(D50:D51)</f>
        <v>0</v>
      </c>
      <c r="E52" s="19">
        <f>SUM(E50:E51)</f>
        <v>160142.81296562814</v>
      </c>
      <c r="G52" s="51">
        <f>SUM(G50:G51)</f>
        <v>11082.107379752882</v>
      </c>
      <c r="H52" s="51">
        <f>SUM(H50:H51)</f>
        <v>0</v>
      </c>
      <c r="I52" s="51">
        <f>SUM(I50:I51)</f>
        <v>0</v>
      </c>
      <c r="J52" s="51">
        <f>SUM(J50:J51)</f>
        <v>11082.107379752882</v>
      </c>
      <c r="L52" s="22">
        <f t="shared" si="48"/>
        <v>6.9201403263295144E-2</v>
      </c>
      <c r="M52" s="22" t="str">
        <f t="shared" si="48"/>
        <v>--</v>
      </c>
      <c r="N52" s="22" t="str">
        <f t="shared" si="48"/>
        <v>--</v>
      </c>
      <c r="O52" s="23">
        <f t="shared" si="48"/>
        <v>6.9201403263295144E-2</v>
      </c>
      <c r="S52" s="18" t="s">
        <v>31</v>
      </c>
      <c r="T52" s="19">
        <f>SUM(T50:T51)</f>
        <v>141653.45743568186</v>
      </c>
      <c r="U52" s="19">
        <f>SUM(U50:U51)</f>
        <v>0</v>
      </c>
      <c r="V52" s="19">
        <f>SUM(V50:V51)</f>
        <v>0</v>
      </c>
      <c r="W52" s="19">
        <f>SUM(W50:W51)</f>
        <v>141653.45743568186</v>
      </c>
      <c r="Y52" s="51">
        <f>SUM(Y50:Y51)</f>
        <v>9638.6366709329195</v>
      </c>
      <c r="Z52" s="51">
        <f>SUM(Z50:Z51)</f>
        <v>0</v>
      </c>
      <c r="AA52" s="51">
        <f>SUM(AA50:AA51)</f>
        <v>0</v>
      </c>
      <c r="AB52" s="51">
        <f>SUM(AB50:AB51)</f>
        <v>9638.6366709329195</v>
      </c>
      <c r="AD52" s="22">
        <f t="shared" si="49"/>
        <v>6.8043779837208482E-2</v>
      </c>
      <c r="AE52" s="22" t="str">
        <f t="shared" si="49"/>
        <v>--</v>
      </c>
      <c r="AF52" s="22" t="str">
        <f t="shared" si="49"/>
        <v>--</v>
      </c>
      <c r="AG52" s="23">
        <f t="shared" si="49"/>
        <v>6.8043779837208482E-2</v>
      </c>
      <c r="AR52" s="18" t="s">
        <v>31</v>
      </c>
      <c r="AS52" s="19">
        <f>SUM(AS50:AS51)</f>
        <v>18489.355529946282</v>
      </c>
      <c r="AT52" s="19">
        <f>SUM(AT50:AT51)</f>
        <v>0</v>
      </c>
      <c r="AU52" s="19">
        <f>SUM(AU50:AU51)</f>
        <v>0</v>
      </c>
      <c r="AV52" s="19">
        <f>SUM(AV50:AV51)</f>
        <v>18489.355529946282</v>
      </c>
      <c r="AX52" s="51">
        <f>SUM(AX50:AX51)</f>
        <v>1443.4707088199627</v>
      </c>
      <c r="AY52" s="51">
        <f>SUM(AY50:AY51)</f>
        <v>0</v>
      </c>
      <c r="AZ52" s="51">
        <f>SUM(AZ50:AZ51)</f>
        <v>0</v>
      </c>
      <c r="BA52" s="51">
        <f>SUM(BA50:BA51)</f>
        <v>1443.4707088199627</v>
      </c>
      <c r="BC52" s="22">
        <f t="shared" si="50"/>
        <v>7.8070363592827541E-2</v>
      </c>
      <c r="BD52" s="22" t="str">
        <f t="shared" si="50"/>
        <v>--</v>
      </c>
      <c r="BE52" s="22" t="str">
        <f t="shared" si="50"/>
        <v>--</v>
      </c>
      <c r="BF52" s="23">
        <f t="shared" si="50"/>
        <v>7.8070363592827541E-2</v>
      </c>
    </row>
    <row r="53" spans="1:66" ht="13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  <c r="S53" s="78" t="s">
        <v>32</v>
      </c>
      <c r="T53" s="19"/>
      <c r="U53" s="19"/>
      <c r="V53" s="19"/>
      <c r="W53" s="19"/>
      <c r="Y53" s="51"/>
      <c r="Z53" s="51"/>
      <c r="AA53" s="51"/>
      <c r="AB53" s="51"/>
      <c r="AG53" s="17"/>
      <c r="AR53" s="78" t="s">
        <v>32</v>
      </c>
      <c r="AS53" s="19"/>
      <c r="AT53" s="19"/>
      <c r="AU53" s="19"/>
      <c r="AV53" s="19"/>
      <c r="AX53" s="51"/>
      <c r="AY53" s="51"/>
      <c r="AZ53" s="51"/>
      <c r="BA53" s="51"/>
      <c r="BF53" s="17"/>
    </row>
    <row r="54" spans="1:66" x14ac:dyDescent="0.25">
      <c r="A54" s="18" t="s">
        <v>19</v>
      </c>
      <c r="B54" s="19">
        <f t="shared" ref="B54:D55" si="51">SUM(T54,AS54)</f>
        <v>0</v>
      </c>
      <c r="C54" s="19">
        <f t="shared" si="51"/>
        <v>338.1997091291073</v>
      </c>
      <c r="D54" s="19">
        <f t="shared" si="51"/>
        <v>72.768056361918269</v>
      </c>
      <c r="E54" s="19">
        <f>SUM(B54:D54)</f>
        <v>410.9677654910256</v>
      </c>
      <c r="G54" s="51">
        <f t="shared" ref="G54:I55" si="52">SUM(Y54,AX54)</f>
        <v>0</v>
      </c>
      <c r="H54" s="51">
        <f t="shared" si="52"/>
        <v>267.36872745799064</v>
      </c>
      <c r="I54" s="51">
        <f t="shared" si="52"/>
        <v>89.540729863360255</v>
      </c>
      <c r="J54" s="51">
        <f>SUM(G54:I54)</f>
        <v>356.90945732135089</v>
      </c>
      <c r="L54" s="22" t="str">
        <f t="shared" ref="L54:O57" si="53">IF(B54&lt;&gt;0,G54/B54,"--")</f>
        <v>--</v>
      </c>
      <c r="M54" s="22">
        <f t="shared" si="53"/>
        <v>0.79056462865236521</v>
      </c>
      <c r="N54" s="22">
        <f t="shared" si="53"/>
        <v>1.230495004813948</v>
      </c>
      <c r="O54" s="23">
        <f t="shared" si="53"/>
        <v>0.86846095312345073</v>
      </c>
      <c r="S54" s="18" t="s">
        <v>19</v>
      </c>
      <c r="T54" s="19">
        <v>0</v>
      </c>
      <c r="U54" s="19">
        <v>106.92434185906237</v>
      </c>
      <c r="V54" s="19">
        <v>72.768056361918269</v>
      </c>
      <c r="W54" s="19">
        <f>SUM(T54:V54)</f>
        <v>179.69239822098064</v>
      </c>
      <c r="Y54" s="51">
        <v>0</v>
      </c>
      <c r="Z54" s="51">
        <v>89.327440961204914</v>
      </c>
      <c r="AA54" s="51">
        <v>89.540729863360255</v>
      </c>
      <c r="AB54" s="51">
        <f>SUM(Y54:AA54)</f>
        <v>178.86817082456517</v>
      </c>
      <c r="AD54" s="22" t="str">
        <f t="shared" ref="AD54:AG57" si="54">IF(T54&lt;&gt;0,Y54/T54,"--")</f>
        <v>--</v>
      </c>
      <c r="AE54" s="22">
        <f t="shared" si="54"/>
        <v>0.83542661482029945</v>
      </c>
      <c r="AF54" s="22">
        <f t="shared" si="54"/>
        <v>1.230495004813948</v>
      </c>
      <c r="AG54" s="23">
        <f t="shared" si="54"/>
        <v>0.9954131203958787</v>
      </c>
      <c r="AI54">
        <v>105</v>
      </c>
      <c r="AM54">
        <f>$AM$8</f>
        <v>8</v>
      </c>
      <c r="AN54">
        <f>$AN$8</f>
        <v>30</v>
      </c>
      <c r="AO54">
        <f>$AO$8</f>
        <v>52</v>
      </c>
      <c r="AR54" s="18" t="s">
        <v>19</v>
      </c>
      <c r="AS54" s="19">
        <v>0</v>
      </c>
      <c r="AT54" s="19">
        <v>231.27536727004497</v>
      </c>
      <c r="AU54" s="19">
        <v>0</v>
      </c>
      <c r="AV54" s="19">
        <f>SUM(AS54:AU54)</f>
        <v>231.27536727004497</v>
      </c>
      <c r="AX54" s="51">
        <v>0</v>
      </c>
      <c r="AY54" s="51">
        <v>178.04128649678574</v>
      </c>
      <c r="AZ54" s="51">
        <v>0</v>
      </c>
      <c r="BA54" s="51">
        <f>SUM(AX54:AZ54)</f>
        <v>178.04128649678574</v>
      </c>
      <c r="BC54" s="22" t="str">
        <f t="shared" ref="BC54:BF57" si="55">IF(AS54&lt;&gt;0,AX54/AS54,"--")</f>
        <v>--</v>
      </c>
      <c r="BD54" s="22">
        <f t="shared" si="55"/>
        <v>0.76982381910520847</v>
      </c>
      <c r="BE54" s="22" t="str">
        <f t="shared" si="55"/>
        <v>--</v>
      </c>
      <c r="BF54" s="23">
        <f t="shared" si="55"/>
        <v>0.76982381910520847</v>
      </c>
      <c r="BH54">
        <v>105</v>
      </c>
      <c r="BL54">
        <f>$BL$8</f>
        <v>11</v>
      </c>
      <c r="BM54">
        <f>$BM$8</f>
        <v>33</v>
      </c>
      <c r="BN54">
        <f>$BN$8</f>
        <v>55</v>
      </c>
    </row>
    <row r="55" spans="1:66" x14ac:dyDescent="0.25">
      <c r="A55" s="18" t="s">
        <v>20</v>
      </c>
      <c r="B55" s="19">
        <f t="shared" si="51"/>
        <v>0</v>
      </c>
      <c r="C55" s="19">
        <f t="shared" si="51"/>
        <v>1317.7659806459869</v>
      </c>
      <c r="D55" s="19">
        <f t="shared" si="51"/>
        <v>0</v>
      </c>
      <c r="E55" s="19">
        <f>SUM(B55:D55)</f>
        <v>1317.7659806459869</v>
      </c>
      <c r="G55" s="51">
        <f t="shared" si="52"/>
        <v>0</v>
      </c>
      <c r="H55" s="51">
        <f t="shared" si="52"/>
        <v>2312.1644728986389</v>
      </c>
      <c r="I55" s="51">
        <f t="shared" si="52"/>
        <v>0</v>
      </c>
      <c r="J55" s="51">
        <f>SUM(G55:I55)</f>
        <v>2312.1644728986389</v>
      </c>
      <c r="L55" s="22" t="str">
        <f t="shared" si="53"/>
        <v>--</v>
      </c>
      <c r="M55" s="22">
        <f t="shared" si="53"/>
        <v>1.7546093212735574</v>
      </c>
      <c r="N55" s="22" t="str">
        <f t="shared" si="53"/>
        <v>--</v>
      </c>
      <c r="O55" s="23">
        <f t="shared" si="53"/>
        <v>1.7546093212735574</v>
      </c>
      <c r="S55" s="18" t="s">
        <v>20</v>
      </c>
      <c r="T55" s="19">
        <v>0</v>
      </c>
      <c r="U55" s="19">
        <v>50.677541400068755</v>
      </c>
      <c r="V55" s="19">
        <v>0</v>
      </c>
      <c r="W55" s="19">
        <f>SUM(T55:V55)</f>
        <v>50.677541400068755</v>
      </c>
      <c r="Y55" s="51">
        <v>0</v>
      </c>
      <c r="Z55" s="51">
        <v>88.919286519787235</v>
      </c>
      <c r="AA55" s="51">
        <v>0</v>
      </c>
      <c r="AB55" s="51">
        <f>SUM(Y55:AA55)</f>
        <v>88.919286519787235</v>
      </c>
      <c r="AD55" s="22" t="str">
        <f t="shared" si="54"/>
        <v>--</v>
      </c>
      <c r="AE55" s="22">
        <f t="shared" si="54"/>
        <v>1.7546093212735572</v>
      </c>
      <c r="AF55" s="22" t="str">
        <f t="shared" si="54"/>
        <v>--</v>
      </c>
      <c r="AG55" s="23">
        <f t="shared" si="54"/>
        <v>1.7546093212735572</v>
      </c>
      <c r="AI55">
        <v>107</v>
      </c>
      <c r="AM55">
        <f>$AM$8</f>
        <v>8</v>
      </c>
      <c r="AN55">
        <f>$AN$8</f>
        <v>30</v>
      </c>
      <c r="AO55">
        <f>$AO$8</f>
        <v>52</v>
      </c>
      <c r="AR55" s="18" t="s">
        <v>20</v>
      </c>
      <c r="AS55" s="19">
        <v>0</v>
      </c>
      <c r="AT55" s="19">
        <v>1267.0884392459182</v>
      </c>
      <c r="AU55" s="19">
        <v>0</v>
      </c>
      <c r="AV55" s="19">
        <f>SUM(AS55:AU55)</f>
        <v>1267.0884392459182</v>
      </c>
      <c r="AX55" s="51">
        <v>0</v>
      </c>
      <c r="AY55" s="51">
        <v>2223.2451863788515</v>
      </c>
      <c r="AZ55" s="51">
        <v>0</v>
      </c>
      <c r="BA55" s="51">
        <f>SUM(AX55:AZ55)</f>
        <v>2223.2451863788515</v>
      </c>
      <c r="BC55" s="22" t="str">
        <f t="shared" si="55"/>
        <v>--</v>
      </c>
      <c r="BD55" s="22">
        <f t="shared" si="55"/>
        <v>1.7546093212735574</v>
      </c>
      <c r="BE55" s="22" t="str">
        <f t="shared" si="55"/>
        <v>--</v>
      </c>
      <c r="BF55" s="23">
        <f t="shared" si="55"/>
        <v>1.7546093212735574</v>
      </c>
      <c r="BH55">
        <v>107</v>
      </c>
      <c r="BL55">
        <f>$BL$8</f>
        <v>11</v>
      </c>
      <c r="BM55">
        <f>$BM$8</f>
        <v>33</v>
      </c>
      <c r="BN55">
        <f>$BN$8</f>
        <v>55</v>
      </c>
    </row>
    <row r="56" spans="1:66" x14ac:dyDescent="0.25">
      <c r="A56" s="79" t="s">
        <v>33</v>
      </c>
      <c r="B56" s="28">
        <f>SUM(B54:B55)</f>
        <v>0</v>
      </c>
      <c r="C56" s="28">
        <f>SUM(C54:C55)</f>
        <v>1655.9656897750942</v>
      </c>
      <c r="D56" s="28">
        <f>SUM(D54:D55)</f>
        <v>72.768056361918269</v>
      </c>
      <c r="E56" s="28">
        <f>SUM(E54:E55)</f>
        <v>1728.7337461370125</v>
      </c>
      <c r="F56" s="29"/>
      <c r="G56" s="69">
        <f>SUM(G54:G55)</f>
        <v>0</v>
      </c>
      <c r="H56" s="69">
        <f>SUM(H54:H55)</f>
        <v>2579.5332003566295</v>
      </c>
      <c r="I56" s="69">
        <f>SUM(I54:I55)</f>
        <v>89.540729863360255</v>
      </c>
      <c r="J56" s="69">
        <f>SUM(J54:J55)</f>
        <v>2669.07393021999</v>
      </c>
      <c r="K56" s="29"/>
      <c r="L56" s="31" t="str">
        <f t="shared" si="53"/>
        <v>--</v>
      </c>
      <c r="M56" s="31">
        <f t="shared" si="53"/>
        <v>1.5577214046668866</v>
      </c>
      <c r="N56" s="31">
        <f t="shared" si="53"/>
        <v>1.230495004813948</v>
      </c>
      <c r="O56" s="32">
        <f t="shared" si="53"/>
        <v>1.5439473754615129</v>
      </c>
      <c r="S56" s="79" t="s">
        <v>33</v>
      </c>
      <c r="T56" s="28">
        <f>SUM(T54:T55)</f>
        <v>0</v>
      </c>
      <c r="U56" s="28">
        <f>SUM(U54:U55)</f>
        <v>157.60188325913111</v>
      </c>
      <c r="V56" s="28">
        <f>SUM(V54:V55)</f>
        <v>72.768056361918269</v>
      </c>
      <c r="W56" s="28">
        <f>SUM(W54:W55)</f>
        <v>230.36993962104938</v>
      </c>
      <c r="X56" s="29"/>
      <c r="Y56" s="69">
        <f>SUM(Y54:Y55)</f>
        <v>0</v>
      </c>
      <c r="Z56" s="69">
        <f>SUM(Z54:Z55)</f>
        <v>178.24672748099215</v>
      </c>
      <c r="AA56" s="69">
        <f>SUM(AA54:AA55)</f>
        <v>89.540729863360255</v>
      </c>
      <c r="AB56" s="69">
        <f>SUM(AB54:AB55)</f>
        <v>267.78745734435239</v>
      </c>
      <c r="AC56" s="29"/>
      <c r="AD56" s="31" t="str">
        <f t="shared" si="54"/>
        <v>--</v>
      </c>
      <c r="AE56" s="31">
        <f t="shared" si="54"/>
        <v>1.1309936391300381</v>
      </c>
      <c r="AF56" s="31">
        <f t="shared" si="54"/>
        <v>1.230495004813948</v>
      </c>
      <c r="AG56" s="32">
        <f t="shared" si="54"/>
        <v>1.1624236121468519</v>
      </c>
      <c r="AR56" s="79" t="s">
        <v>33</v>
      </c>
      <c r="AS56" s="28">
        <f>SUM(AS54:AS55)</f>
        <v>0</v>
      </c>
      <c r="AT56" s="28">
        <f>SUM(AT54:AT55)</f>
        <v>1498.363806515963</v>
      </c>
      <c r="AU56" s="28">
        <f>SUM(AU54:AU55)</f>
        <v>0</v>
      </c>
      <c r="AV56" s="28">
        <f>SUM(AV54:AV55)</f>
        <v>1498.363806515963</v>
      </c>
      <c r="AW56" s="29"/>
      <c r="AX56" s="69">
        <f>SUM(AX54:AX55)</f>
        <v>0</v>
      </c>
      <c r="AY56" s="69">
        <f>SUM(AY54:AY55)</f>
        <v>2401.2864728756372</v>
      </c>
      <c r="AZ56" s="69">
        <f>SUM(AZ54:AZ55)</f>
        <v>0</v>
      </c>
      <c r="BA56" s="69">
        <f>SUM(BA54:BA55)</f>
        <v>2401.2864728756372</v>
      </c>
      <c r="BB56" s="29"/>
      <c r="BC56" s="31" t="str">
        <f t="shared" si="55"/>
        <v>--</v>
      </c>
      <c r="BD56" s="31">
        <f t="shared" si="55"/>
        <v>1.6026057639894378</v>
      </c>
      <c r="BE56" s="31" t="str">
        <f t="shared" si="55"/>
        <v>--</v>
      </c>
      <c r="BF56" s="32">
        <f t="shared" si="55"/>
        <v>1.6026057639894378</v>
      </c>
    </row>
    <row r="57" spans="1:66" ht="13.5" thickBot="1" x14ac:dyDescent="0.35">
      <c r="A57" s="33" t="s">
        <v>17</v>
      </c>
      <c r="B57" s="104">
        <f>SUM(B52,B56)</f>
        <v>160142.81296562814</v>
      </c>
      <c r="C57" s="104">
        <f>SUM(C52,C56)</f>
        <v>1655.9656897750942</v>
      </c>
      <c r="D57" s="104">
        <f>SUM(D52,D56)</f>
        <v>72.768056361918269</v>
      </c>
      <c r="E57" s="104">
        <f>SUM(E52,E56)</f>
        <v>161871.54671176514</v>
      </c>
      <c r="F57" s="84"/>
      <c r="G57" s="81">
        <f>SUM(G52,G56)</f>
        <v>11082.107379752882</v>
      </c>
      <c r="H57" s="81">
        <f>SUM(H52,H56)</f>
        <v>2579.5332003566295</v>
      </c>
      <c r="I57" s="81">
        <f>SUM(I52,I56)</f>
        <v>89.540729863360255</v>
      </c>
      <c r="J57" s="81">
        <f>SUM(J52,J56)</f>
        <v>13751.181309972872</v>
      </c>
      <c r="K57" s="84"/>
      <c r="L57" s="40">
        <f t="shared" si="53"/>
        <v>6.9201403263295144E-2</v>
      </c>
      <c r="M57" s="40">
        <f t="shared" si="53"/>
        <v>1.5577214046668866</v>
      </c>
      <c r="N57" s="40">
        <f t="shared" si="53"/>
        <v>1.230495004813948</v>
      </c>
      <c r="O57" s="41">
        <f t="shared" si="53"/>
        <v>8.4951194878360975E-2</v>
      </c>
      <c r="S57" s="33" t="s">
        <v>17</v>
      </c>
      <c r="T57" s="104">
        <f>SUM(T52,T56)</f>
        <v>141653.45743568186</v>
      </c>
      <c r="U57" s="104">
        <f>SUM(U52,U56)</f>
        <v>157.60188325913111</v>
      </c>
      <c r="V57" s="104">
        <f>SUM(V52,V56)</f>
        <v>72.768056361918269</v>
      </c>
      <c r="W57" s="104">
        <f>SUM(W52,W56)</f>
        <v>141883.82737530291</v>
      </c>
      <c r="X57" s="84"/>
      <c r="Y57" s="81">
        <f>SUM(Y52,Y56)</f>
        <v>9638.6366709329195</v>
      </c>
      <c r="Z57" s="81">
        <f>SUM(Z52,Z56)</f>
        <v>178.24672748099215</v>
      </c>
      <c r="AA57" s="81">
        <f>SUM(AA52,AA56)</f>
        <v>89.540729863360255</v>
      </c>
      <c r="AB57" s="81">
        <f>SUM(AB52,AB56)</f>
        <v>9906.4241282772728</v>
      </c>
      <c r="AC57" s="84"/>
      <c r="AD57" s="40">
        <f t="shared" si="54"/>
        <v>6.8043779837208482E-2</v>
      </c>
      <c r="AE57" s="40">
        <f t="shared" si="54"/>
        <v>1.1309936391300381</v>
      </c>
      <c r="AF57" s="40">
        <f t="shared" si="54"/>
        <v>1.230495004813948</v>
      </c>
      <c r="AG57" s="41">
        <f t="shared" si="54"/>
        <v>6.9820671682850582E-2</v>
      </c>
      <c r="AR57" s="33" t="s">
        <v>17</v>
      </c>
      <c r="AS57" s="104">
        <f>SUM(AS52,AS56)</f>
        <v>18489.355529946282</v>
      </c>
      <c r="AT57" s="104">
        <f>SUM(AT52,AT56)</f>
        <v>1498.363806515963</v>
      </c>
      <c r="AU57" s="104">
        <f>SUM(AU52,AU56)</f>
        <v>0</v>
      </c>
      <c r="AV57" s="104">
        <f>SUM(AV52,AV56)</f>
        <v>19987.719336462244</v>
      </c>
      <c r="AW57" s="84"/>
      <c r="AX57" s="81">
        <f>SUM(AX52,AX56)</f>
        <v>1443.4707088199627</v>
      </c>
      <c r="AY57" s="81">
        <f>SUM(AY52,AY56)</f>
        <v>2401.2864728756372</v>
      </c>
      <c r="AZ57" s="81">
        <f>SUM(AZ52,AZ56)</f>
        <v>0</v>
      </c>
      <c r="BA57" s="81">
        <f>SUM(BA52,BA56)</f>
        <v>3844.7571816955997</v>
      </c>
      <c r="BB57" s="84"/>
      <c r="BC57" s="40">
        <f t="shared" si="55"/>
        <v>7.8070363592827541E-2</v>
      </c>
      <c r="BD57" s="40">
        <f t="shared" si="55"/>
        <v>1.6026057639894378</v>
      </c>
      <c r="BE57" s="40" t="str">
        <f t="shared" si="55"/>
        <v>--</v>
      </c>
      <c r="BF57" s="41">
        <f t="shared" si="55"/>
        <v>0.19235597203338098</v>
      </c>
    </row>
    <row r="58" spans="1:66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  <c r="S58" s="42"/>
      <c r="T58" s="19"/>
      <c r="U58" s="19"/>
      <c r="V58" s="19"/>
      <c r="W58" s="19"/>
      <c r="Y58" s="51"/>
      <c r="Z58" s="51"/>
      <c r="AA58" s="51"/>
      <c r="AB58" s="51"/>
      <c r="AR58" s="42"/>
      <c r="AS58" s="19"/>
      <c r="AT58" s="19"/>
      <c r="AU58" s="19"/>
      <c r="AV58" s="19"/>
      <c r="AX58" s="51"/>
      <c r="AY58" s="51"/>
      <c r="AZ58" s="51"/>
      <c r="BA58" s="51"/>
    </row>
    <row r="59" spans="1:66" ht="13" x14ac:dyDescent="0.3">
      <c r="A59" s="42" t="s">
        <v>21</v>
      </c>
      <c r="B59" s="19">
        <f>B46</f>
        <v>1781782.3589725865</v>
      </c>
      <c r="C59" s="19">
        <f>C46</f>
        <v>45414.866097382423</v>
      </c>
      <c r="D59" s="19">
        <f>D46</f>
        <v>762.93728760748809</v>
      </c>
      <c r="E59" s="19">
        <f>E46</f>
        <v>1827960.1623575764</v>
      </c>
      <c r="G59" s="51">
        <f>SUM(G46,G57)</f>
        <v>146221.40941394566</v>
      </c>
      <c r="H59" s="51">
        <f>SUM(H46,H57)</f>
        <v>7854.9171139562404</v>
      </c>
      <c r="I59" s="51">
        <f>SUM(I46,I57)</f>
        <v>261.46848078930083</v>
      </c>
      <c r="J59" s="51">
        <f>SUM(J46,J57)</f>
        <v>154337.79500869117</v>
      </c>
      <c r="L59" s="22">
        <f>IF(B59&lt;&gt;0,G59/B59,"--")</f>
        <v>8.2064685778043073E-2</v>
      </c>
      <c r="M59" s="22">
        <f>IF(C59&lt;&gt;0,H59/C59,"--")</f>
        <v>0.17295916048971846</v>
      </c>
      <c r="N59" s="22">
        <f>IF(D59&lt;&gt;0,I59/D59,"--")</f>
        <v>0.34271293989214452</v>
      </c>
      <c r="O59" s="22">
        <f>IF(E59&lt;&gt;0,J59/E59,"--")</f>
        <v>8.4431706000439838E-2</v>
      </c>
      <c r="S59" s="42" t="s">
        <v>21</v>
      </c>
      <c r="T59" s="19">
        <f>T46</f>
        <v>1476308.2491429022</v>
      </c>
      <c r="U59" s="19">
        <f>U46</f>
        <v>3581.2788889043577</v>
      </c>
      <c r="V59" s="19">
        <f>V46</f>
        <v>191.85919018210222</v>
      </c>
      <c r="W59" s="19">
        <f>W46</f>
        <v>1480081.3872219888</v>
      </c>
      <c r="Y59" s="51">
        <f>SUM(Y46,Y57)</f>
        <v>121561.28150288585</v>
      </c>
      <c r="Z59" s="51">
        <f>SUM(Z46,Z57)</f>
        <v>564.80719939295568</v>
      </c>
      <c r="AA59" s="51">
        <f>SUM(AA46,AA57)</f>
        <v>137.44891106861459</v>
      </c>
      <c r="AB59" s="51">
        <f>SUM(AB46,AB57)</f>
        <v>122263.53761334742</v>
      </c>
      <c r="AD59" s="22">
        <f>IF(T59&lt;&gt;0,Y59/T59,"--")</f>
        <v>8.2341395554390809E-2</v>
      </c>
      <c r="AE59" s="22">
        <f>IF(U59&lt;&gt;0,Z59/U59,"--")</f>
        <v>0.15771103477667178</v>
      </c>
      <c r="AF59" s="22">
        <f>IF(V59&lt;&gt;0,AA59/V59,"--")</f>
        <v>0.71640514555573609</v>
      </c>
      <c r="AG59" s="22">
        <f>IF(W59&lt;&gt;0,AB59/W59,"--")</f>
        <v>8.260595577303198E-2</v>
      </c>
      <c r="AM59">
        <f>$AM$8</f>
        <v>8</v>
      </c>
      <c r="AN59">
        <f>$AN$8</f>
        <v>30</v>
      </c>
      <c r="AO59">
        <f>$AO$8</f>
        <v>52</v>
      </c>
      <c r="AR59" s="42" t="s">
        <v>21</v>
      </c>
      <c r="AS59" s="19">
        <f>AS46</f>
        <v>305474.10982968437</v>
      </c>
      <c r="AT59" s="19">
        <f>AT46</f>
        <v>41833.587208478064</v>
      </c>
      <c r="AU59" s="19">
        <f>AU46</f>
        <v>571.07809742538586</v>
      </c>
      <c r="AV59" s="19">
        <f>AV46</f>
        <v>347878.77513558778</v>
      </c>
      <c r="AX59" s="51">
        <f>SUM(AX46,AX57)</f>
        <v>24660.127911059793</v>
      </c>
      <c r="AY59" s="51">
        <f>SUM(AY46,AY57)</f>
        <v>7290.1099145632852</v>
      </c>
      <c r="AZ59" s="51">
        <f>SUM(AZ46,AZ57)</f>
        <v>124.01956972068626</v>
      </c>
      <c r="BA59" s="51">
        <f>SUM(BA46,BA57)</f>
        <v>32074.257395343771</v>
      </c>
      <c r="BC59" s="22">
        <f>IF(AS59&lt;&gt;0,AX59/AS59,"--")</f>
        <v>8.0727391021153741E-2</v>
      </c>
      <c r="BD59" s="22">
        <f>IF(AT59&lt;&gt;0,AY59/AT59,"--")</f>
        <v>0.17426451808287335</v>
      </c>
      <c r="BE59" s="22">
        <f>IF(AU59&lt;&gt;0,AZ59/AU59,"--")</f>
        <v>0.21716744221115927</v>
      </c>
      <c r="BF59" s="22">
        <f>IF(AV59&lt;&gt;0,BA59/AV59,"--")</f>
        <v>9.2199523764686833E-2</v>
      </c>
      <c r="BL59">
        <f>$BL$8</f>
        <v>11</v>
      </c>
      <c r="BM59">
        <f>$BM$8</f>
        <v>33</v>
      </c>
      <c r="BN59">
        <f>$BN$8</f>
        <v>55</v>
      </c>
    </row>
    <row r="60" spans="1:66" hidden="1" x14ac:dyDescent="0.25">
      <c r="B60" s="19"/>
      <c r="C60" s="19"/>
      <c r="D60" s="19"/>
      <c r="E60" s="19"/>
      <c r="G60" s="51"/>
      <c r="H60" s="51"/>
      <c r="I60" s="51"/>
      <c r="J60" s="51"/>
      <c r="T60" s="19"/>
      <c r="U60" s="19"/>
      <c r="V60" s="19"/>
      <c r="W60" s="19"/>
      <c r="Y60" s="51"/>
      <c r="Z60" s="51"/>
      <c r="AA60" s="51"/>
      <c r="AB60" s="51"/>
      <c r="AS60" s="19"/>
      <c r="AT60" s="19"/>
      <c r="AU60" s="19"/>
      <c r="AV60" s="19"/>
      <c r="AX60" s="51"/>
      <c r="AY60" s="51"/>
      <c r="AZ60" s="51"/>
      <c r="BA60" s="51"/>
    </row>
    <row r="61" spans="1:66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61">
        <f>G59-Y59-AX59</f>
        <v>0</v>
      </c>
      <c r="H61" s="61">
        <f>H59-Z59-AY59</f>
        <v>0</v>
      </c>
      <c r="I61" s="61">
        <f>I59-AA59-AZ59</f>
        <v>0</v>
      </c>
      <c r="J61" s="61">
        <f>J59-AB59-BA59</f>
        <v>0</v>
      </c>
      <c r="L61" s="71"/>
      <c r="M61" s="71"/>
      <c r="N61" s="71"/>
      <c r="S61" s="89" t="s">
        <v>115</v>
      </c>
      <c r="T61" s="70">
        <f>T10-SUM(T11:T13)</f>
        <v>0</v>
      </c>
      <c r="U61" s="70">
        <f>U10-SUM(U11:U13)</f>
        <v>0</v>
      </c>
      <c r="V61" s="70">
        <f>V10-SUM(V11:V13)</f>
        <v>0</v>
      </c>
      <c r="W61" s="19"/>
      <c r="Y61" s="70">
        <v>0</v>
      </c>
      <c r="Z61" s="70">
        <v>0</v>
      </c>
      <c r="AA61" s="70">
        <v>0</v>
      </c>
      <c r="AD61" s="70">
        <v>-5.5511151231257827E-17</v>
      </c>
      <c r="AE61" s="70">
        <v>0</v>
      </c>
      <c r="AF61" s="70">
        <v>0</v>
      </c>
      <c r="AI61">
        <v>127</v>
      </c>
      <c r="AM61">
        <f>$AM$8</f>
        <v>8</v>
      </c>
      <c r="AN61">
        <f>$AN$8</f>
        <v>30</v>
      </c>
      <c r="AO61">
        <f>$AO$8</f>
        <v>52</v>
      </c>
      <c r="AR61" s="89" t="s">
        <v>115</v>
      </c>
      <c r="AS61" s="70">
        <f>AS10-SUM(AS11:AS13)</f>
        <v>0</v>
      </c>
      <c r="AT61" s="70">
        <f>AT10-SUM(AT11:AT13)</f>
        <v>0</v>
      </c>
      <c r="AU61" s="70">
        <f>AU10-SUM(AU11:AU13)</f>
        <v>0</v>
      </c>
      <c r="AV61" s="19"/>
      <c r="AX61" s="70">
        <v>0</v>
      </c>
      <c r="AY61" s="70">
        <v>0</v>
      </c>
      <c r="AZ61" s="70">
        <v>0</v>
      </c>
      <c r="BC61" s="70">
        <v>0</v>
      </c>
      <c r="BD61" s="70">
        <v>0</v>
      </c>
      <c r="BE61" s="70">
        <v>0</v>
      </c>
      <c r="BH61">
        <v>127</v>
      </c>
      <c r="BL61">
        <f>$BL$8</f>
        <v>11</v>
      </c>
      <c r="BM61">
        <f>$BM$8</f>
        <v>33</v>
      </c>
      <c r="BN61">
        <f>$BN$8</f>
        <v>55</v>
      </c>
    </row>
    <row r="62" spans="1:66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1"/>
      <c r="H62" s="71"/>
      <c r="I62" s="71"/>
      <c r="L62" s="71"/>
      <c r="M62" s="71"/>
      <c r="N62" s="71"/>
      <c r="T62" s="70">
        <f>T17-SUM(T18:T20)</f>
        <v>0</v>
      </c>
      <c r="U62" s="70">
        <f>U17-SUM(U18:U20)</f>
        <v>0</v>
      </c>
      <c r="V62" s="70">
        <f>V17-SUM(V18:V20)</f>
        <v>0</v>
      </c>
      <c r="W62" s="19"/>
      <c r="Y62" s="70">
        <v>0</v>
      </c>
      <c r="Z62" s="70">
        <v>0</v>
      </c>
      <c r="AA62" s="70">
        <v>0</v>
      </c>
      <c r="AD62" s="70">
        <v>0</v>
      </c>
      <c r="AE62" s="70">
        <v>0</v>
      </c>
      <c r="AF62" s="70">
        <v>-2.7755575615628914E-17</v>
      </c>
      <c r="AI62">
        <v>104</v>
      </c>
      <c r="AM62">
        <f>$AM$8</f>
        <v>8</v>
      </c>
      <c r="AN62">
        <f>$AN$8</f>
        <v>30</v>
      </c>
      <c r="AO62">
        <f>$AO$8</f>
        <v>52</v>
      </c>
      <c r="AS62" s="70">
        <f>AS17-SUM(AS18:AS20)</f>
        <v>0</v>
      </c>
      <c r="AT62" s="70">
        <f>AT17-SUM(AT18:AT20)</f>
        <v>0</v>
      </c>
      <c r="AU62" s="70">
        <f>AU17-SUM(AU18:AU20)</f>
        <v>0</v>
      </c>
      <c r="AV62" s="19"/>
      <c r="AX62" s="70">
        <v>0</v>
      </c>
      <c r="AY62" s="70">
        <v>0</v>
      </c>
      <c r="AZ62" s="70">
        <v>0</v>
      </c>
      <c r="BC62" s="70">
        <v>0</v>
      </c>
      <c r="BD62" s="70">
        <v>1.3877787807814457E-17</v>
      </c>
      <c r="BE62" s="70">
        <v>0</v>
      </c>
      <c r="BH62">
        <v>104</v>
      </c>
      <c r="BL62">
        <f>$BL$8</f>
        <v>11</v>
      </c>
      <c r="BM62">
        <f>$BM$8</f>
        <v>33</v>
      </c>
      <c r="BN62">
        <f>$BN$8</f>
        <v>55</v>
      </c>
    </row>
    <row r="63" spans="1:66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162">
        <f>SUM(B61:D63,G61:J61,T61:AF63,AS61:BE63)</f>
        <v>-1.1102230246251565E-16</v>
      </c>
      <c r="H63" s="163" t="s">
        <v>187</v>
      </c>
      <c r="I63" s="71"/>
      <c r="L63" s="71"/>
      <c r="M63" s="71"/>
      <c r="N63" s="71"/>
      <c r="T63" s="70">
        <f>T26-SUM(T27:T29)</f>
        <v>0</v>
      </c>
      <c r="U63" s="70">
        <f>U26-SUM(U27:U29)</f>
        <v>0</v>
      </c>
      <c r="V63" s="70">
        <f>V26-SUM(V27:V29)</f>
        <v>0</v>
      </c>
      <c r="W63" s="19"/>
      <c r="Y63" s="70">
        <v>0</v>
      </c>
      <c r="Z63" s="70">
        <v>0</v>
      </c>
      <c r="AA63" s="70">
        <v>0</v>
      </c>
      <c r="AD63" s="70">
        <v>-2.7755575615628914E-17</v>
      </c>
      <c r="AE63" s="70">
        <v>-2.7755575615628914E-17</v>
      </c>
      <c r="AF63" s="70">
        <v>0</v>
      </c>
      <c r="AI63">
        <v>64</v>
      </c>
      <c r="AJ63">
        <v>13</v>
      </c>
      <c r="AM63">
        <f>$AM$8</f>
        <v>8</v>
      </c>
      <c r="AN63">
        <f>$AN$8</f>
        <v>30</v>
      </c>
      <c r="AO63">
        <f>$AO$8</f>
        <v>52</v>
      </c>
      <c r="AS63" s="70">
        <f>AS26-SUM(AS27:AS29)</f>
        <v>0</v>
      </c>
      <c r="AT63" s="70">
        <f>AT26-SUM(AT27:AT29)</f>
        <v>0</v>
      </c>
      <c r="AU63" s="70">
        <f>AU26-SUM(AU27:AU29)</f>
        <v>0</v>
      </c>
      <c r="AV63" s="19"/>
      <c r="AX63" s="70">
        <v>0</v>
      </c>
      <c r="AY63" s="70">
        <v>0</v>
      </c>
      <c r="AZ63" s="70">
        <v>0</v>
      </c>
      <c r="BC63" s="70">
        <v>-1.3877787807814457E-17</v>
      </c>
      <c r="BD63" s="70">
        <v>2.7755575615628914E-17</v>
      </c>
      <c r="BE63" s="70">
        <v>0</v>
      </c>
      <c r="BH63">
        <v>64</v>
      </c>
      <c r="BI63">
        <v>13</v>
      </c>
      <c r="BL63">
        <f>$BL$8</f>
        <v>11</v>
      </c>
      <c r="BM63">
        <f>$BM$8</f>
        <v>33</v>
      </c>
      <c r="BN63">
        <f>$BN$8</f>
        <v>55</v>
      </c>
    </row>
    <row r="64" spans="1:66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2" manualBreakCount="2">
    <brk id="47" min="18" max="32" man="1"/>
    <brk id="47" max="1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Q71"/>
  <sheetViews>
    <sheetView zoomScale="70" zoomScaleNormal="70" workbookViewId="0"/>
  </sheetViews>
  <sheetFormatPr defaultRowHeight="12.5" x14ac:dyDescent="0.25"/>
  <cols>
    <col min="1" max="1" width="0.90625" customWidth="1"/>
    <col min="2" max="2" width="25.08984375" customWidth="1"/>
    <col min="3" max="3" width="14" customWidth="1"/>
    <col min="4" max="4" width="16.453125" customWidth="1"/>
    <col min="5" max="6" width="10.6328125" customWidth="1"/>
    <col min="7" max="7" width="8.6328125" customWidth="1"/>
    <col min="8" max="9" width="10.6328125" customWidth="1"/>
    <col min="10" max="10" width="8.6328125" customWidth="1"/>
    <col min="11" max="12" width="10.6328125" customWidth="1"/>
    <col min="13" max="13" width="8.6328125" customWidth="1"/>
    <col min="14" max="14" width="12.54296875" bestFit="1" customWidth="1"/>
  </cols>
  <sheetData>
    <row r="1" spans="2:17" ht="15.5" x14ac:dyDescent="0.35">
      <c r="B1" s="1" t="s">
        <v>256</v>
      </c>
      <c r="C1" s="1"/>
      <c r="D1" s="1"/>
    </row>
    <row r="2" spans="2:17" ht="15.5" x14ac:dyDescent="0.35">
      <c r="B2" s="1" t="s">
        <v>185</v>
      </c>
    </row>
    <row r="3" spans="2:17" ht="12.75" customHeight="1" thickBot="1" x14ac:dyDescent="0.4">
      <c r="B3" s="1"/>
    </row>
    <row r="4" spans="2:17" ht="15.5" x14ac:dyDescent="0.35">
      <c r="B4" s="4" t="s">
        <v>172</v>
      </c>
      <c r="C4" s="124"/>
      <c r="D4" s="124"/>
      <c r="E4" s="83"/>
      <c r="F4" s="83"/>
      <c r="G4" s="83"/>
      <c r="H4" s="83"/>
      <c r="I4" s="83"/>
      <c r="J4" s="83"/>
      <c r="K4" s="83"/>
      <c r="L4" s="83"/>
      <c r="M4" s="35"/>
    </row>
    <row r="5" spans="2:17" ht="12.75" customHeight="1" x14ac:dyDescent="0.35">
      <c r="B5" s="125"/>
      <c r="C5" s="47"/>
      <c r="D5" s="47"/>
      <c r="E5" s="109" t="s">
        <v>129</v>
      </c>
      <c r="F5" s="110"/>
      <c r="G5" s="110"/>
      <c r="H5" s="110"/>
      <c r="I5" s="110"/>
      <c r="J5" s="110"/>
      <c r="K5" s="110"/>
      <c r="L5" s="110"/>
      <c r="M5" s="111"/>
    </row>
    <row r="6" spans="2:17" ht="12.75" customHeight="1" x14ac:dyDescent="0.3">
      <c r="B6" s="16"/>
      <c r="C6" s="47"/>
      <c r="D6" s="47"/>
      <c r="E6" s="109" t="s">
        <v>130</v>
      </c>
      <c r="F6" s="110"/>
      <c r="G6" s="112"/>
      <c r="H6" s="109" t="s">
        <v>131</v>
      </c>
      <c r="I6" s="110"/>
      <c r="J6" s="112"/>
      <c r="K6" s="109" t="s">
        <v>132</v>
      </c>
      <c r="L6" s="110"/>
      <c r="M6" s="111"/>
    </row>
    <row r="7" spans="2:17" ht="13" x14ac:dyDescent="0.3">
      <c r="B7" s="16"/>
      <c r="C7" s="48"/>
      <c r="D7" s="48"/>
      <c r="E7" s="113" t="s">
        <v>133</v>
      </c>
      <c r="F7" s="114" t="s">
        <v>134</v>
      </c>
      <c r="G7" s="115" t="s">
        <v>135</v>
      </c>
      <c r="H7" s="113" t="s">
        <v>133</v>
      </c>
      <c r="I7" s="114" t="s">
        <v>134</v>
      </c>
      <c r="J7" s="115" t="s">
        <v>135</v>
      </c>
      <c r="K7" s="113" t="s">
        <v>133</v>
      </c>
      <c r="L7" s="114" t="s">
        <v>134</v>
      </c>
      <c r="M7" s="116" t="s">
        <v>135</v>
      </c>
    </row>
    <row r="8" spans="2:17" x14ac:dyDescent="0.25">
      <c r="B8" s="126" t="s">
        <v>136</v>
      </c>
      <c r="C8" s="29" t="s">
        <v>137</v>
      </c>
      <c r="D8" s="121" t="s">
        <v>138</v>
      </c>
      <c r="E8" s="117" t="s">
        <v>139</v>
      </c>
      <c r="F8" s="118" t="s">
        <v>140</v>
      </c>
      <c r="G8" s="119" t="s">
        <v>133</v>
      </c>
      <c r="H8" s="117" t="s">
        <v>139</v>
      </c>
      <c r="I8" s="118" t="s">
        <v>140</v>
      </c>
      <c r="J8" s="119" t="s">
        <v>133</v>
      </c>
      <c r="K8" s="117" t="s">
        <v>139</v>
      </c>
      <c r="L8" s="118" t="s">
        <v>140</v>
      </c>
      <c r="M8" s="120" t="s">
        <v>133</v>
      </c>
      <c r="Q8" s="46"/>
    </row>
    <row r="9" spans="2:17" x14ac:dyDescent="0.25">
      <c r="B9" s="127" t="s">
        <v>141</v>
      </c>
      <c r="C9" s="46" t="s">
        <v>142</v>
      </c>
      <c r="D9" s="46" t="s">
        <v>143</v>
      </c>
      <c r="E9" s="150">
        <f>SUM('Table 4.22'!J8,'Table 4.25'!J8,'Table 4.28'!J8)</f>
        <v>16.232603409642707</v>
      </c>
      <c r="F9" s="151"/>
      <c r="G9" s="152"/>
      <c r="H9" s="150">
        <f>SUM('Table 4.23'!J8,'Table 4.23'!J17,'Table 4.26'!J8,'Table 4.26'!J17,'Table 4.29'!J8,'Table 4.29'!J17)</f>
        <v>832.47802467443591</v>
      </c>
      <c r="I9" s="151"/>
      <c r="J9" s="152"/>
      <c r="K9" s="150">
        <f>SUM('Table 4.24'!J8,'Table 4.24'!J24,'Table 4.27'!J8,'Table 4.27'!J24,'Table 4.30'!J8,'Table 4.30'!J24)</f>
        <v>7586.9937080977661</v>
      </c>
      <c r="L9" s="151"/>
      <c r="M9" s="156"/>
      <c r="Q9" s="46"/>
    </row>
    <row r="10" spans="2:17" x14ac:dyDescent="0.25">
      <c r="B10" s="127" t="s">
        <v>144</v>
      </c>
      <c r="C10" s="46" t="s">
        <v>145</v>
      </c>
      <c r="D10" s="46" t="s">
        <v>251</v>
      </c>
      <c r="E10" s="153">
        <f>SUM('Table 4.22'!J9,'Table 4.25'!J9,'Table 4.28'!J9)</f>
        <v>1.989044786937731</v>
      </c>
      <c r="G10" s="154"/>
      <c r="H10" s="153">
        <f>SUM('Table 4.23'!J9,'Table 4.23'!J18,'Table 4.26'!J9,'Table 4.26'!J18,'Table 4.29'!J9,'Table 4.29'!J18)+SUM('Table 4.23'!BS22,'Table 4.26'!BS22,'Table 4.29'!BS22)</f>
        <v>99.036958955269071</v>
      </c>
      <c r="J10" s="154"/>
      <c r="K10" s="153">
        <f>SUM('Table 4.24'!J9,'Table 4.24'!J25,'Table 4.27'!J9,'Table 4.27'!J25,'Table 4.30'!J9,'Table 4.30'!J25)+SUM('Table 4.24'!J20,'Table 4.27'!J20,'Table 4.30'!J20)</f>
        <v>1210.9351620290327</v>
      </c>
      <c r="M10" s="17"/>
      <c r="Q10" s="46"/>
    </row>
    <row r="11" spans="2:17" x14ac:dyDescent="0.25">
      <c r="B11" s="127" t="s">
        <v>146</v>
      </c>
      <c r="C11" s="46" t="s">
        <v>145</v>
      </c>
      <c r="D11" s="46" t="s">
        <v>252</v>
      </c>
      <c r="E11" s="153">
        <f>SUM('Table 4.22'!J13,'Table 4.25'!J13,'Table 4.28'!J13)</f>
        <v>28.36771689049181</v>
      </c>
      <c r="G11" s="154"/>
      <c r="H11" s="153">
        <f>SUM('Table 4.23'!J13,'Table 4.23'!J22,'Table 4.26'!J13,'Table 4.26'!J22,'Table 4.29'!J13,'Table 4.29'!J22)-SUM('Table 4.23'!BS22,'Table 4.26'!BS22,'Table 4.29'!BS22)</f>
        <v>16.640053033397983</v>
      </c>
      <c r="J11" s="154"/>
      <c r="K11" s="153">
        <f>SUM('Table 4.24'!J13,'Table 4.24'!J29,'Table 4.27'!J13,'Table 4.27'!J29,'Table 4.30'!J13,'Table 4.30'!J29)</f>
        <v>378.95290982332745</v>
      </c>
      <c r="M11" s="17"/>
      <c r="Q11" s="46"/>
    </row>
    <row r="12" spans="2:17" x14ac:dyDescent="0.25">
      <c r="B12" s="128" t="s">
        <v>160</v>
      </c>
      <c r="C12" s="46" t="s">
        <v>148</v>
      </c>
      <c r="D12" s="3" t="s">
        <v>161</v>
      </c>
      <c r="E12" s="153">
        <f>SUM('Table 4.22'!J10,'Table 4.25'!J10,'Table 4.28'!J10)</f>
        <v>336.75465793815056</v>
      </c>
      <c r="G12" s="154"/>
      <c r="H12" s="153">
        <f>SUM('Table 4.23'!J10,'Table 4.23'!J19,'Table 4.26'!J10,'Table 4.26'!J19,'Table 4.29'!J10,'Table 4.29'!J19)</f>
        <v>490.80182177035806</v>
      </c>
      <c r="J12" s="154"/>
      <c r="K12" s="153">
        <f>SUM('Table 4.24'!J10,'Table 4.24'!J26,'Table 4.27'!J10,'Table 4.27'!J26,'Table 4.30'!J10,'Table 4.30'!J26)+SUM('Table 4.24'!J17,'Table 4.27'!J17,'Table 4.30'!J17)</f>
        <v>38655.060806666792</v>
      </c>
      <c r="M12" s="17"/>
      <c r="Q12" s="46"/>
    </row>
    <row r="13" spans="2:17" x14ac:dyDescent="0.25">
      <c r="B13" s="128" t="s">
        <v>162</v>
      </c>
      <c r="C13" s="46" t="s">
        <v>145</v>
      </c>
      <c r="D13" s="3" t="s">
        <v>163</v>
      </c>
      <c r="E13" s="153">
        <f>SUM('Table 4.22'!J12,'Table 4.25'!J12,'Table 4.28'!J12)</f>
        <v>174.77558724615122</v>
      </c>
      <c r="G13" s="154"/>
      <c r="H13" s="153">
        <f>SUM('Table 4.23'!J12,'Table 4.23'!J21,'Table 4.26'!J12,'Table 4.26'!J21,'Table 4.29'!J12,'Table 4.29'!J21)</f>
        <v>406.46773758183451</v>
      </c>
      <c r="J13" s="154"/>
      <c r="K13" s="153">
        <f>SUM('Table 4.24'!J12,'Table 4.24'!J28,'Table 4.27'!J12,'Table 4.27'!J28,'Table 4.30'!J12,'Table 4.30'!J28)+SUM('Table 4.24'!J19,'Table 4.27'!J19,'Table 4.30'!J19)</f>
        <v>33565.259866899287</v>
      </c>
      <c r="M13" s="17"/>
      <c r="Q13" s="3"/>
    </row>
    <row r="14" spans="2:17" x14ac:dyDescent="0.25">
      <c r="B14" s="128" t="s">
        <v>147</v>
      </c>
      <c r="C14" s="46" t="s">
        <v>148</v>
      </c>
      <c r="D14" s="46" t="s">
        <v>149</v>
      </c>
      <c r="E14" s="153">
        <f>SUM('Table 4.22'!J17,'Table 4.25'!J17,'Table 4.28'!J17)</f>
        <v>672.20214727200289</v>
      </c>
      <c r="G14" s="154"/>
      <c r="H14" s="153">
        <f>SUM('Table 4.23'!J26,'Table 4.26'!J26,'Table 4.29'!J26)</f>
        <v>6346.5368977510079</v>
      </c>
      <c r="J14" s="154"/>
      <c r="K14" s="153">
        <v>0</v>
      </c>
      <c r="M14" s="17"/>
      <c r="Q14" s="46"/>
    </row>
    <row r="15" spans="2:17" x14ac:dyDescent="0.25">
      <c r="B15" s="129" t="s">
        <v>150</v>
      </c>
      <c r="C15" s="122" t="s">
        <v>142</v>
      </c>
      <c r="D15" s="123" t="s">
        <v>151</v>
      </c>
      <c r="E15" s="155">
        <f>SUM('Table 4.22'!J18,'Table 4.25'!J18,'Table 4.28'!J18)</f>
        <v>0</v>
      </c>
      <c r="F15" s="29"/>
      <c r="G15" s="121"/>
      <c r="H15" s="155">
        <f>SUM('Table 4.23'!J27,'Table 4.26'!J27,'Table 4.29'!J27)</f>
        <v>5767.884297576893</v>
      </c>
      <c r="I15" s="29"/>
      <c r="J15" s="121"/>
      <c r="K15" s="155">
        <v>0</v>
      </c>
      <c r="L15" s="29"/>
      <c r="M15" s="130"/>
      <c r="Q15" s="46"/>
    </row>
    <row r="16" spans="2:17" ht="13.5" thickBot="1" x14ac:dyDescent="0.35">
      <c r="B16" s="87"/>
      <c r="C16" s="84"/>
      <c r="D16" s="131" t="s">
        <v>17</v>
      </c>
      <c r="E16" s="132">
        <f>SUM(E9:E15)</f>
        <v>1230.3217575433769</v>
      </c>
      <c r="F16" s="133">
        <f>SUM('Table 4.22'!E21,'Table 4.25'!E21,'Table 4.28'!E21)</f>
        <v>5188.3000000000011</v>
      </c>
      <c r="G16" s="134">
        <f>IF(F16&lt;&gt;0,E16/F16,0)</f>
        <v>0.23713388923990067</v>
      </c>
      <c r="H16" s="132">
        <f>SUM(H9:H15)</f>
        <v>13959.845791343196</v>
      </c>
      <c r="I16" s="133">
        <f>SUM('Table 4.23'!E30,'Table 4.26'!E30,'Table 4.29'!E30)</f>
        <v>14282.051000000001</v>
      </c>
      <c r="J16" s="134">
        <f>IF(I16&lt;&gt;0,H16/I16,0)</f>
        <v>0.97743985029483471</v>
      </c>
      <c r="K16" s="132">
        <f>SUM(K9:K15)</f>
        <v>81397.202453516205</v>
      </c>
      <c r="L16" s="133">
        <f>SUM('Table 4.24'!E32,'Table 4.27'!E32,'Table 4.30'!E32)</f>
        <v>636342.72799999989</v>
      </c>
      <c r="M16" s="135">
        <f>IF(L16&lt;&gt;0,K16/L16,0)</f>
        <v>0.12791409231522832</v>
      </c>
      <c r="Q16" s="46"/>
    </row>
    <row r="17" spans="2:17" ht="13.5" thickBot="1" x14ac:dyDescent="0.35">
      <c r="D17" s="42"/>
      <c r="E17" s="47"/>
      <c r="F17" s="90"/>
      <c r="G17" s="91"/>
      <c r="H17" s="62"/>
      <c r="I17" s="90"/>
      <c r="J17" s="91"/>
      <c r="K17" s="47"/>
      <c r="L17" s="90"/>
      <c r="M17" s="91"/>
      <c r="Q17" s="46"/>
    </row>
    <row r="18" spans="2:17" ht="15.5" x14ac:dyDescent="0.35">
      <c r="B18" s="4" t="s">
        <v>164</v>
      </c>
      <c r="C18" s="124"/>
      <c r="D18" s="124"/>
      <c r="E18" s="83"/>
      <c r="F18" s="83"/>
      <c r="G18" s="83"/>
      <c r="H18" s="83"/>
      <c r="I18" s="83"/>
      <c r="J18" s="83"/>
      <c r="K18" s="83"/>
      <c r="L18" s="83"/>
      <c r="M18" s="35"/>
      <c r="Q18" s="46"/>
    </row>
    <row r="19" spans="2:17" ht="12.75" customHeight="1" x14ac:dyDescent="0.35">
      <c r="B19" s="125"/>
      <c r="C19" s="47"/>
      <c r="D19" s="47"/>
      <c r="E19" s="109" t="s">
        <v>129</v>
      </c>
      <c r="F19" s="110"/>
      <c r="G19" s="110"/>
      <c r="H19" s="110"/>
      <c r="I19" s="110"/>
      <c r="J19" s="110"/>
      <c r="K19" s="110"/>
      <c r="L19" s="110"/>
      <c r="M19" s="111"/>
      <c r="Q19" s="46"/>
    </row>
    <row r="20" spans="2:17" ht="12.75" customHeight="1" x14ac:dyDescent="0.3">
      <c r="B20" s="16"/>
      <c r="C20" s="47"/>
      <c r="D20" s="47"/>
      <c r="E20" s="109" t="s">
        <v>130</v>
      </c>
      <c r="F20" s="110"/>
      <c r="G20" s="112"/>
      <c r="H20" s="109" t="s">
        <v>131</v>
      </c>
      <c r="I20" s="110"/>
      <c r="J20" s="112"/>
      <c r="K20" s="109" t="s">
        <v>132</v>
      </c>
      <c r="L20" s="110"/>
      <c r="M20" s="111"/>
      <c r="Q20" s="46"/>
    </row>
    <row r="21" spans="2:17" ht="13" x14ac:dyDescent="0.3">
      <c r="B21" s="16"/>
      <c r="C21" s="48"/>
      <c r="D21" s="48"/>
      <c r="E21" s="113" t="s">
        <v>133</v>
      </c>
      <c r="F21" s="114" t="s">
        <v>134</v>
      </c>
      <c r="G21" s="115" t="s">
        <v>135</v>
      </c>
      <c r="H21" s="113" t="s">
        <v>133</v>
      </c>
      <c r="I21" s="114" t="s">
        <v>134</v>
      </c>
      <c r="J21" s="115" t="s">
        <v>135</v>
      </c>
      <c r="K21" s="113" t="s">
        <v>133</v>
      </c>
      <c r="L21" s="114" t="s">
        <v>134</v>
      </c>
      <c r="M21" s="116" t="s">
        <v>135</v>
      </c>
      <c r="Q21" s="46"/>
    </row>
    <row r="22" spans="2:17" x14ac:dyDescent="0.25">
      <c r="B22" s="126" t="s">
        <v>136</v>
      </c>
      <c r="C22" s="29" t="s">
        <v>137</v>
      </c>
      <c r="D22" s="121" t="s">
        <v>138</v>
      </c>
      <c r="E22" s="117" t="s">
        <v>139</v>
      </c>
      <c r="F22" s="118" t="s">
        <v>140</v>
      </c>
      <c r="G22" s="119" t="s">
        <v>133</v>
      </c>
      <c r="H22" s="117" t="s">
        <v>139</v>
      </c>
      <c r="I22" s="118" t="s">
        <v>140</v>
      </c>
      <c r="J22" s="119" t="s">
        <v>133</v>
      </c>
      <c r="K22" s="117" t="s">
        <v>139</v>
      </c>
      <c r="L22" s="118" t="s">
        <v>140</v>
      </c>
      <c r="M22" s="120" t="s">
        <v>133</v>
      </c>
      <c r="Q22" s="46"/>
    </row>
    <row r="23" spans="2:17" x14ac:dyDescent="0.25">
      <c r="B23" s="127" t="s">
        <v>141</v>
      </c>
      <c r="C23" s="46" t="s">
        <v>142</v>
      </c>
      <c r="D23" s="46" t="s">
        <v>143</v>
      </c>
      <c r="E23" s="150">
        <f>SUM('Table 4.22'!J25,'Table 4.22'!J31,'Table 4.25'!J25,'Table 4.25'!J31,'Table 4.28'!J25,'Table 4.28'!J31)</f>
        <v>329.10639817547565</v>
      </c>
      <c r="F23" s="151"/>
      <c r="G23" s="152"/>
      <c r="H23" s="150">
        <f>SUM('Table 4.23'!J34,'Table 4.23'!J40,'Table 4.26'!J34,'Table 4.26'!J40,'Table 4.29'!J34,'Table 4.29'!J40)</f>
        <v>721.59141874619536</v>
      </c>
      <c r="I23" s="151"/>
      <c r="J23" s="152"/>
      <c r="K23" s="150">
        <f>SUM('Table 4.24'!J36,'Table 4.24'!J41,'Table 4.27'!J36,'Table 4.27'!J41,'Table 4.30'!J36,'Table 4.30'!J41)</f>
        <v>56777.671205638777</v>
      </c>
      <c r="L23" s="151"/>
      <c r="M23" s="156"/>
      <c r="Q23" s="46"/>
    </row>
    <row r="24" spans="2:17" x14ac:dyDescent="0.25">
      <c r="B24" s="127" t="s">
        <v>144</v>
      </c>
      <c r="C24" s="46" t="s">
        <v>145</v>
      </c>
      <c r="D24" s="46" t="s">
        <v>251</v>
      </c>
      <c r="E24" s="153">
        <f>SUM('Table 4.22'!J26,'Table 4.22'!J27,'Table 4.25'!J26,'Table 4.25'!J27,'Table 4.28'!J26,'Table 4.28'!J27)</f>
        <v>387.56885251277572</v>
      </c>
      <c r="G24" s="154"/>
      <c r="H24" s="153">
        <f>SUM('Table 4.23'!J35,'Table 4.23'!J36,'Table 4.26'!J35,'Table 4.26'!J36,'Table 4.29'!J35,'Table 4.29'!J36)</f>
        <v>1820.2681834462785</v>
      </c>
      <c r="J24" s="154"/>
      <c r="K24" s="153">
        <f>SUM('Table 4.24'!J37,'Table 4.27'!J37,'Table 4.30'!J37)</f>
        <v>34695.971901759927</v>
      </c>
      <c r="M24" s="17"/>
      <c r="Q24" s="46"/>
    </row>
    <row r="25" spans="2:17" x14ac:dyDescent="0.25">
      <c r="B25" s="127" t="s">
        <v>146</v>
      </c>
      <c r="C25" s="46" t="s">
        <v>145</v>
      </c>
      <c r="D25" s="46" t="s">
        <v>252</v>
      </c>
      <c r="E25" s="153">
        <f>SUM('Table 4.22'!J32,'Table 4.22'!J33,'Table 4.25'!J32,'Table 4.25'!J33,'Table 4.28'!J32,'Table 4.28'!J33)</f>
        <v>395.42968711400346</v>
      </c>
      <c r="G25" s="154"/>
      <c r="H25" s="153">
        <f>SUM('Table 4.23'!J41,'Table 4.23'!J42,'Table 4.26'!J41,'Table 4.26'!J42,'Table 4.29'!J41,'Table 4.29'!J42)</f>
        <v>2051.4392312354353</v>
      </c>
      <c r="J25" s="154"/>
      <c r="K25" s="153">
        <f>SUM('Table 4.24'!J42,'Table 4.27'!J42,'Table 4.30'!J42)</f>
        <v>3181.3300652556973</v>
      </c>
      <c r="M25" s="17"/>
      <c r="Q25" s="46"/>
    </row>
    <row r="26" spans="2:17" x14ac:dyDescent="0.25">
      <c r="B26" s="128" t="s">
        <v>147</v>
      </c>
      <c r="C26" s="46" t="s">
        <v>148</v>
      </c>
      <c r="D26" s="46" t="s">
        <v>149</v>
      </c>
      <c r="E26" s="153">
        <f>SUM('Table 4.22'!J37,'Table 4.25'!J37,'Table 4.28'!J37)</f>
        <v>1371.9190810460118</v>
      </c>
      <c r="G26" s="154"/>
      <c r="H26" s="153">
        <f>SUM('Table 4.23'!J46,'Table 4.26'!J46,'Table 4.29'!J46)</f>
        <v>12258.435216971295</v>
      </c>
      <c r="J26" s="154"/>
      <c r="K26" s="153">
        <v>0</v>
      </c>
      <c r="M26" s="17"/>
      <c r="Q26" s="46"/>
    </row>
    <row r="27" spans="2:17" x14ac:dyDescent="0.25">
      <c r="B27" s="129" t="s">
        <v>150</v>
      </c>
      <c r="C27" s="122" t="s">
        <v>142</v>
      </c>
      <c r="D27" s="123" t="s">
        <v>151</v>
      </c>
      <c r="E27" s="155">
        <f>SUM('Table 4.22'!J38,'Table 4.25'!J38,'Table 4.28'!J38)</f>
        <v>0</v>
      </c>
      <c r="F27" s="29"/>
      <c r="G27" s="121"/>
      <c r="H27" s="155">
        <f>SUM('Table 4.23'!J47,'Table 4.26'!J47,'Table 4.29'!J47)</f>
        <v>14130.023995685506</v>
      </c>
      <c r="I27" s="29"/>
      <c r="J27" s="121"/>
      <c r="K27" s="155">
        <v>0</v>
      </c>
      <c r="L27" s="29"/>
      <c r="M27" s="130"/>
      <c r="Q27" s="46"/>
    </row>
    <row r="28" spans="2:17" ht="13.5" thickBot="1" x14ac:dyDescent="0.35">
      <c r="B28" s="87"/>
      <c r="C28" s="84"/>
      <c r="D28" s="131" t="s">
        <v>17</v>
      </c>
      <c r="E28" s="132">
        <f>SUM(E23:E27)</f>
        <v>2484.0240188482667</v>
      </c>
      <c r="F28" s="133">
        <f>SUM('Table 4.22'!E41,'Table 4.25'!E41,'Table 4.28'!E41)</f>
        <v>4213.8839673574639</v>
      </c>
      <c r="G28" s="134">
        <f>IF(F28&lt;&gt;0,E28/F28,0)</f>
        <v>0.58948562373586277</v>
      </c>
      <c r="H28" s="132">
        <f>SUM(H23:H27)</f>
        <v>30981.758046084709</v>
      </c>
      <c r="I28" s="133">
        <f>SUM('Table 4.23'!E50,'Table 4.26'!E50,'Table 4.29'!E50)</f>
        <v>6704.4878980598805</v>
      </c>
      <c r="J28" s="134">
        <f>IF(I28&lt;&gt;0,H28/I28,0)</f>
        <v>4.6210476500449937</v>
      </c>
      <c r="K28" s="132">
        <f>SUM(K23:K27)</f>
        <v>94654.973172654398</v>
      </c>
      <c r="L28" s="133">
        <f>SUM('Table 4.24'!E45,'Table 4.27'!E45,'Table 4.30'!E45)</f>
        <v>1613761.345440567</v>
      </c>
      <c r="M28" s="135">
        <f>IF(L28&lt;&gt;0,K28/L28,0)</f>
        <v>5.8654876968076711E-2</v>
      </c>
      <c r="Q28" s="46"/>
    </row>
    <row r="29" spans="2:17" ht="13.5" thickBot="1" x14ac:dyDescent="0.35">
      <c r="D29" s="42"/>
      <c r="E29" s="47"/>
      <c r="F29" s="90"/>
      <c r="G29" s="91"/>
      <c r="H29" s="47"/>
      <c r="I29" s="90"/>
      <c r="J29" s="91"/>
      <c r="K29" s="47"/>
      <c r="L29" s="90"/>
      <c r="M29" s="91"/>
      <c r="Q29" s="46"/>
    </row>
    <row r="30" spans="2:17" ht="15.5" x14ac:dyDescent="0.35">
      <c r="B30" s="4" t="s">
        <v>168</v>
      </c>
      <c r="C30" s="124"/>
      <c r="D30" s="124"/>
      <c r="E30" s="83"/>
      <c r="F30" s="83"/>
      <c r="G30" s="83"/>
      <c r="H30" s="83"/>
      <c r="I30" s="83"/>
      <c r="J30" s="83"/>
      <c r="K30" s="83"/>
      <c r="L30" s="83"/>
      <c r="M30" s="35"/>
      <c r="Q30" s="46"/>
    </row>
    <row r="31" spans="2:17" ht="12.75" customHeight="1" x14ac:dyDescent="0.35">
      <c r="B31" s="125"/>
      <c r="C31" s="47"/>
      <c r="D31" s="47"/>
      <c r="E31" s="109" t="s">
        <v>129</v>
      </c>
      <c r="F31" s="110"/>
      <c r="G31" s="110"/>
      <c r="H31" s="110"/>
      <c r="I31" s="110"/>
      <c r="J31" s="110"/>
      <c r="K31" s="110"/>
      <c r="L31" s="110"/>
      <c r="M31" s="111"/>
    </row>
    <row r="32" spans="2:17" ht="13" x14ac:dyDescent="0.3">
      <c r="B32" s="16"/>
      <c r="C32" s="47"/>
      <c r="D32" s="47"/>
      <c r="E32" s="109" t="s">
        <v>130</v>
      </c>
      <c r="F32" s="110"/>
      <c r="G32" s="112"/>
      <c r="H32" s="109" t="s">
        <v>131</v>
      </c>
      <c r="I32" s="110"/>
      <c r="J32" s="112"/>
      <c r="K32" s="109" t="s">
        <v>132</v>
      </c>
      <c r="L32" s="110"/>
      <c r="M32" s="111"/>
    </row>
    <row r="33" spans="2:17" ht="13" x14ac:dyDescent="0.3">
      <c r="B33" s="16"/>
      <c r="C33" s="48"/>
      <c r="D33" s="48"/>
      <c r="E33" s="113" t="s">
        <v>133</v>
      </c>
      <c r="F33" s="114" t="s">
        <v>134</v>
      </c>
      <c r="G33" s="115" t="s">
        <v>135</v>
      </c>
      <c r="H33" s="113" t="s">
        <v>133</v>
      </c>
      <c r="I33" s="114" t="s">
        <v>134</v>
      </c>
      <c r="J33" s="115" t="s">
        <v>135</v>
      </c>
      <c r="K33" s="113" t="s">
        <v>133</v>
      </c>
      <c r="L33" s="114" t="s">
        <v>134</v>
      </c>
      <c r="M33" s="116" t="s">
        <v>135</v>
      </c>
      <c r="Q33" s="46"/>
    </row>
    <row r="34" spans="2:17" x14ac:dyDescent="0.25">
      <c r="B34" s="126" t="s">
        <v>136</v>
      </c>
      <c r="C34" s="29" t="s">
        <v>137</v>
      </c>
      <c r="D34" s="121" t="s">
        <v>138</v>
      </c>
      <c r="E34" s="117" t="s">
        <v>139</v>
      </c>
      <c r="F34" s="118" t="s">
        <v>140</v>
      </c>
      <c r="G34" s="119" t="s">
        <v>133</v>
      </c>
      <c r="H34" s="117" t="s">
        <v>139</v>
      </c>
      <c r="I34" s="118" t="s">
        <v>140</v>
      </c>
      <c r="J34" s="119" t="s">
        <v>133</v>
      </c>
      <c r="K34" s="117" t="s">
        <v>139</v>
      </c>
      <c r="L34" s="118" t="s">
        <v>140</v>
      </c>
      <c r="M34" s="120" t="s">
        <v>133</v>
      </c>
    </row>
    <row r="35" spans="2:17" x14ac:dyDescent="0.25">
      <c r="B35" s="127" t="s">
        <v>141</v>
      </c>
      <c r="C35" s="46" t="s">
        <v>142</v>
      </c>
      <c r="D35" s="46" t="s">
        <v>143</v>
      </c>
      <c r="E35" s="150">
        <f>E9+E23</f>
        <v>345.33900158511835</v>
      </c>
      <c r="F35" s="151"/>
      <c r="G35" s="152"/>
      <c r="H35" s="150">
        <f>H9+H23</f>
        <v>1554.0694434206312</v>
      </c>
      <c r="I35" s="151"/>
      <c r="J35" s="152"/>
      <c r="K35" s="150">
        <f>K9+K23</f>
        <v>64364.664913736546</v>
      </c>
      <c r="L35" s="151"/>
      <c r="M35" s="156"/>
    </row>
    <row r="36" spans="2:17" x14ac:dyDescent="0.25">
      <c r="B36" s="127" t="s">
        <v>144</v>
      </c>
      <c r="C36" s="46" t="s">
        <v>145</v>
      </c>
      <c r="D36" s="46" t="s">
        <v>251</v>
      </c>
      <c r="E36" s="153">
        <f>E10+E24</f>
        <v>389.55789729971343</v>
      </c>
      <c r="G36" s="154"/>
      <c r="H36" s="153">
        <f>H10+H24</f>
        <v>1919.3051424015475</v>
      </c>
      <c r="J36" s="154"/>
      <c r="K36" s="153">
        <f>K10+K24</f>
        <v>35906.90706378896</v>
      </c>
      <c r="M36" s="17"/>
    </row>
    <row r="37" spans="2:17" x14ac:dyDescent="0.25">
      <c r="B37" s="127" t="s">
        <v>146</v>
      </c>
      <c r="C37" s="46" t="s">
        <v>145</v>
      </c>
      <c r="D37" s="46" t="s">
        <v>252</v>
      </c>
      <c r="E37" s="153">
        <f>E11+E25</f>
        <v>423.79740400449526</v>
      </c>
      <c r="G37" s="154"/>
      <c r="H37" s="153">
        <f>H11+H25</f>
        <v>2068.0792842688334</v>
      </c>
      <c r="J37" s="154"/>
      <c r="K37" s="153">
        <f>K11+K25</f>
        <v>3560.2829750790247</v>
      </c>
      <c r="M37" s="17"/>
    </row>
    <row r="38" spans="2:17" x14ac:dyDescent="0.25">
      <c r="B38" s="128" t="s">
        <v>160</v>
      </c>
      <c r="C38" s="46" t="s">
        <v>148</v>
      </c>
      <c r="D38" s="3" t="s">
        <v>161</v>
      </c>
      <c r="E38" s="153">
        <f>E12</f>
        <v>336.75465793815056</v>
      </c>
      <c r="G38" s="154"/>
      <c r="H38" s="153">
        <f>H12</f>
        <v>490.80182177035806</v>
      </c>
      <c r="J38" s="154"/>
      <c r="K38" s="153">
        <f>K12</f>
        <v>38655.060806666792</v>
      </c>
      <c r="M38" s="17"/>
    </row>
    <row r="39" spans="2:17" x14ac:dyDescent="0.25">
      <c r="B39" s="128" t="s">
        <v>162</v>
      </c>
      <c r="C39" s="46" t="s">
        <v>145</v>
      </c>
      <c r="D39" s="3" t="s">
        <v>163</v>
      </c>
      <c r="E39" s="153">
        <f>E13</f>
        <v>174.77558724615122</v>
      </c>
      <c r="G39" s="154"/>
      <c r="H39" s="153">
        <f>H13</f>
        <v>406.46773758183451</v>
      </c>
      <c r="J39" s="154"/>
      <c r="K39" s="153">
        <f>K13</f>
        <v>33565.259866899287</v>
      </c>
      <c r="M39" s="17"/>
    </row>
    <row r="40" spans="2:17" x14ac:dyDescent="0.25">
      <c r="B40" s="128" t="s">
        <v>147</v>
      </c>
      <c r="C40" s="46" t="s">
        <v>148</v>
      </c>
      <c r="D40" s="46" t="s">
        <v>149</v>
      </c>
      <c r="E40" s="153">
        <f>E14+E26</f>
        <v>2044.1212283180148</v>
      </c>
      <c r="G40" s="154"/>
      <c r="H40" s="153">
        <f>H14+H26</f>
        <v>18604.972114722303</v>
      </c>
      <c r="J40" s="154"/>
      <c r="K40" s="153">
        <f>K14+K26</f>
        <v>0</v>
      </c>
      <c r="M40" s="17"/>
    </row>
    <row r="41" spans="2:17" x14ac:dyDescent="0.25">
      <c r="B41" s="129" t="s">
        <v>150</v>
      </c>
      <c r="C41" s="122" t="s">
        <v>142</v>
      </c>
      <c r="D41" s="123" t="s">
        <v>151</v>
      </c>
      <c r="E41" s="155">
        <f>E15+E27</f>
        <v>0</v>
      </c>
      <c r="F41" s="29"/>
      <c r="G41" s="121"/>
      <c r="H41" s="155">
        <f>H15+H27</f>
        <v>19897.908293262401</v>
      </c>
      <c r="I41" s="29"/>
      <c r="J41" s="121"/>
      <c r="K41" s="155">
        <f>K15+K27</f>
        <v>0</v>
      </c>
      <c r="L41" s="29"/>
      <c r="M41" s="130"/>
    </row>
    <row r="42" spans="2:17" ht="13.5" thickBot="1" x14ac:dyDescent="0.35">
      <c r="B42" s="87"/>
      <c r="C42" s="84"/>
      <c r="D42" s="131" t="s">
        <v>17</v>
      </c>
      <c r="E42" s="132">
        <f>SUM(E35:E41)</f>
        <v>3714.3457763916435</v>
      </c>
      <c r="F42" s="133">
        <f>F16+F28</f>
        <v>9402.183967357465</v>
      </c>
      <c r="G42" s="134">
        <f>IF(F42&lt;&gt;0,E42/F42,0)</f>
        <v>0.39505138266674233</v>
      </c>
      <c r="H42" s="132">
        <f>SUM(H35:H41)</f>
        <v>44941.603837427909</v>
      </c>
      <c r="I42" s="133">
        <f>I16+I28</f>
        <v>20986.53889805988</v>
      </c>
      <c r="J42" s="134">
        <f>IF(I42&lt;&gt;0,H42/I42,0)</f>
        <v>2.14144905244869</v>
      </c>
      <c r="K42" s="132">
        <f>SUM(K35:K41)</f>
        <v>176052.17562617062</v>
      </c>
      <c r="L42" s="133">
        <f>L16+L28</f>
        <v>2250104.0734405667</v>
      </c>
      <c r="M42" s="135">
        <f>IF(L42&lt;&gt;0,K42/L42,0)</f>
        <v>7.8241792326065401E-2</v>
      </c>
    </row>
    <row r="43" spans="2:17" ht="12.75" customHeight="1" thickBot="1" x14ac:dyDescent="0.35">
      <c r="D43" s="42"/>
      <c r="E43" s="47"/>
      <c r="F43" s="90"/>
      <c r="G43" s="91"/>
      <c r="H43" s="47"/>
      <c r="I43" s="90"/>
      <c r="J43" s="91"/>
      <c r="K43" s="47"/>
      <c r="L43" s="90"/>
      <c r="M43" s="91"/>
    </row>
    <row r="44" spans="2:17" ht="15.75" customHeight="1" x14ac:dyDescent="0.35">
      <c r="B44" s="4" t="s">
        <v>18</v>
      </c>
      <c r="C44" s="83"/>
      <c r="D44" s="83"/>
      <c r="E44" s="136" t="s">
        <v>174</v>
      </c>
      <c r="F44" s="137"/>
      <c r="G44" s="138"/>
      <c r="H44" s="136" t="s">
        <v>175</v>
      </c>
      <c r="I44" s="137"/>
      <c r="J44" s="138"/>
      <c r="K44" s="136" t="s">
        <v>15</v>
      </c>
      <c r="L44" s="137"/>
      <c r="M44" s="139"/>
    </row>
    <row r="45" spans="2:17" ht="13" x14ac:dyDescent="0.3">
      <c r="B45" s="140"/>
      <c r="E45" s="113" t="s">
        <v>133</v>
      </c>
      <c r="F45" s="114" t="s">
        <v>134</v>
      </c>
      <c r="G45" s="115" t="s">
        <v>135</v>
      </c>
      <c r="H45" s="113" t="s">
        <v>133</v>
      </c>
      <c r="I45" s="114" t="s">
        <v>134</v>
      </c>
      <c r="J45" s="115" t="s">
        <v>135</v>
      </c>
      <c r="K45" s="113" t="s">
        <v>133</v>
      </c>
      <c r="L45" s="114" t="s">
        <v>134</v>
      </c>
      <c r="M45" s="116" t="s">
        <v>135</v>
      </c>
    </row>
    <row r="46" spans="2:17" x14ac:dyDescent="0.25">
      <c r="B46" s="13"/>
      <c r="E46" s="117" t="s">
        <v>139</v>
      </c>
      <c r="F46" s="118" t="s">
        <v>140</v>
      </c>
      <c r="G46" s="119" t="s">
        <v>133</v>
      </c>
      <c r="H46" s="117" t="s">
        <v>139</v>
      </c>
      <c r="I46" s="118" t="s">
        <v>140</v>
      </c>
      <c r="J46" s="119" t="s">
        <v>133</v>
      </c>
      <c r="K46" s="117" t="s">
        <v>139</v>
      </c>
      <c r="L46" s="118" t="s">
        <v>140</v>
      </c>
      <c r="M46" s="120" t="s">
        <v>133</v>
      </c>
    </row>
    <row r="47" spans="2:17" ht="12.75" customHeight="1" x14ac:dyDescent="0.3">
      <c r="B47" s="127" t="s">
        <v>19</v>
      </c>
      <c r="E47" s="150">
        <f>SUM('Table 4.22'!J46,'Table 4.25'!J46,'Table 4.28'!J46)+SUM('Table 4.23'!J55,'Table 4.26'!J55,'Table 4.29'!J55)+SUM('Table 4.24'!J50,'Table 4.27'!J50,'Table 4.30'!J50)</f>
        <v>12080.581189829258</v>
      </c>
      <c r="F47" s="157">
        <f>SUM('Table 4.22'!E46,'Table 4.25'!E46,'Table 4.28'!E46)+SUM('Table 4.23'!E55,'Table 4.26'!E55,'Table 4.29'!E55)+SUM('Table 4.24'!E50,'Table 4.27'!E50,'Table 4.30'!E50)</f>
        <v>181522.65499999997</v>
      </c>
      <c r="G47" s="158">
        <f>IF(F47&lt;&gt;0,E47/F47,0)</f>
        <v>6.6551368972810915E-2</v>
      </c>
      <c r="H47" s="150">
        <f>SUM('Table 4.22'!J50,'Table 4.25'!J50,'Table 4.28'!J50)+SUM('Table 4.23'!J59,'Table 4.26'!J59,'Table 4.29'!J59)+SUM('Table 4.24'!J54,'Table 4.27'!J54,'Table 4.30'!J54)</f>
        <v>3280.5699781041012</v>
      </c>
      <c r="I47" s="157">
        <f>SUM('Table 4.22'!E50,'Table 4.25'!E50,'Table 4.28'!E50)+SUM('Table 4.23'!E59,'Table 4.26'!E59,'Table 4.29'!E59)+SUM('Table 4.24'!E54,'Table 4.27'!E54,'Table 4.30'!E54)</f>
        <v>3981.8879999999999</v>
      </c>
      <c r="J47" s="158">
        <f>IF(I47&lt;&gt;0,H47/I47,0)</f>
        <v>0.82387299143122594</v>
      </c>
      <c r="K47" s="21">
        <f>SUM(E47,H47)</f>
        <v>15361.15116793336</v>
      </c>
      <c r="L47" s="19">
        <f>SUM(F47,I47)</f>
        <v>185504.54299999998</v>
      </c>
      <c r="M47" s="141">
        <f>IF(L47&lt;&gt;0,K47/L47,0)</f>
        <v>8.2807412258002547E-2</v>
      </c>
    </row>
    <row r="48" spans="2:17" ht="13" x14ac:dyDescent="0.3">
      <c r="B48" s="129" t="s">
        <v>20</v>
      </c>
      <c r="C48" s="29"/>
      <c r="D48" s="29"/>
      <c r="E48" s="155">
        <f>SUM('Table 4.22'!J47,'Table 4.25'!J47,'Table 4.28'!J47)+SUM('Table 4.23'!J56,'Table 4.26'!J56,'Table 4.29'!J56)+SUM('Table 4.24'!J51,'Table 4.27'!J51,'Table 4.30'!J51)</f>
        <v>706.1686480567796</v>
      </c>
      <c r="F48" s="28">
        <f>SUM('Table 4.22'!E47,'Table 4.25'!E47,'Table 4.28'!E47)+SUM('Table 4.23'!E56,'Table 4.26'!E56,'Table 4.29'!E56)+SUM('Table 4.24'!E51,'Table 4.27'!E51,'Table 4.30'!E51)</f>
        <v>921.39070282257433</v>
      </c>
      <c r="G48" s="159">
        <f>IF(F48&lt;&gt;0,E48/F48,0)</f>
        <v>0.76641607723359184</v>
      </c>
      <c r="H48" s="155">
        <f>SUM('Table 4.22'!J51,'Table 4.25'!J51,'Table 4.28'!J51)+SUM('Table 4.23'!J60,'Table 4.26'!J60,'Table 4.29'!J60)+SUM('Table 4.24'!J55,'Table 4.27'!J55,'Table 4.30'!J55)</f>
        <v>5865.8300276353639</v>
      </c>
      <c r="I48" s="28">
        <f>SUM('Table 4.22'!E51,'Table 4.25'!E51,'Table 4.28'!E51)+SUM('Table 4.23'!E60,'Table 4.26'!E60,'Table 4.29'!E60)+SUM('Table 4.24'!E55,'Table 4.27'!E55,'Table 4.30'!E55)</f>
        <v>3343.0974955597167</v>
      </c>
      <c r="J48" s="159">
        <f>IF(I48&lt;&gt;0,H48/I48,0)</f>
        <v>1.7546093212735574</v>
      </c>
      <c r="K48" s="30">
        <f>SUM(E48,H48)</f>
        <v>6571.9986756921435</v>
      </c>
      <c r="L48" s="28">
        <f>SUM(F48,I48)</f>
        <v>4264.4881983822906</v>
      </c>
      <c r="M48" s="142">
        <f>IF(L48&lt;&gt;0,K48/L48,0)</f>
        <v>1.5410990416587842</v>
      </c>
    </row>
    <row r="49" spans="2:15" ht="13.5" thickBot="1" x14ac:dyDescent="0.35">
      <c r="B49" s="87"/>
      <c r="C49" s="84"/>
      <c r="D49" s="131" t="s">
        <v>17</v>
      </c>
      <c r="E49" s="132">
        <f>SUM(E47:E48)</f>
        <v>12786.749837886036</v>
      </c>
      <c r="F49" s="133">
        <f>SUM(F47:F48)</f>
        <v>182444.04570282254</v>
      </c>
      <c r="G49" s="143">
        <f>IF(F49&lt;&gt;0,E49/F49,0)</f>
        <v>7.008587092348291E-2</v>
      </c>
      <c r="H49" s="132">
        <f>SUM(H47:H48)</f>
        <v>9146.400005739466</v>
      </c>
      <c r="I49" s="133">
        <f>SUM(I47:I48)</f>
        <v>7324.9854955597166</v>
      </c>
      <c r="J49" s="143">
        <f>IF(I49&lt;&gt;0,H49/I49,0)</f>
        <v>1.2486577633885911</v>
      </c>
      <c r="K49" s="132">
        <f>SUM(K47:K48)</f>
        <v>21933.149843625502</v>
      </c>
      <c r="L49" s="133">
        <f>SUM(L47:L48)</f>
        <v>189769.03119838226</v>
      </c>
      <c r="M49" s="135">
        <f>IF(L49&lt;&gt;0,K49/L49,0)</f>
        <v>0.11557813045215397</v>
      </c>
    </row>
    <row r="50" spans="2:15" ht="12.75" customHeight="1" thickBot="1" x14ac:dyDescent="0.3"/>
    <row r="51" spans="2:15" ht="15.75" customHeight="1" x14ac:dyDescent="0.35">
      <c r="B51" s="145" t="s">
        <v>15</v>
      </c>
      <c r="C51" s="83"/>
      <c r="D51" s="83"/>
      <c r="E51" s="136" t="s">
        <v>174</v>
      </c>
      <c r="F51" s="137"/>
      <c r="G51" s="138"/>
      <c r="H51" s="136" t="s">
        <v>175</v>
      </c>
      <c r="I51" s="137"/>
      <c r="J51" s="138"/>
      <c r="K51" s="136" t="s">
        <v>15</v>
      </c>
      <c r="L51" s="137"/>
      <c r="M51" s="139"/>
    </row>
    <row r="52" spans="2:15" ht="13" x14ac:dyDescent="0.3">
      <c r="B52" s="13"/>
      <c r="D52" s="106"/>
      <c r="E52" s="113" t="s">
        <v>133</v>
      </c>
      <c r="F52" s="114" t="s">
        <v>134</v>
      </c>
      <c r="G52" s="115" t="s">
        <v>135</v>
      </c>
      <c r="H52" s="113" t="s">
        <v>133</v>
      </c>
      <c r="I52" s="114" t="s">
        <v>134</v>
      </c>
      <c r="J52" s="115" t="s">
        <v>135</v>
      </c>
      <c r="K52" s="113" t="s">
        <v>133</v>
      </c>
      <c r="L52" s="114" t="s">
        <v>134</v>
      </c>
      <c r="M52" s="116" t="s">
        <v>135</v>
      </c>
    </row>
    <row r="53" spans="2:15" ht="12.75" customHeight="1" x14ac:dyDescent="0.3">
      <c r="B53" s="13"/>
      <c r="D53" s="42"/>
      <c r="E53" s="117" t="s">
        <v>139</v>
      </c>
      <c r="F53" s="118" t="s">
        <v>140</v>
      </c>
      <c r="G53" s="119" t="s">
        <v>133</v>
      </c>
      <c r="H53" s="117" t="s">
        <v>139</v>
      </c>
      <c r="I53" s="118" t="s">
        <v>140</v>
      </c>
      <c r="J53" s="119" t="s">
        <v>133</v>
      </c>
      <c r="K53" s="117" t="s">
        <v>139</v>
      </c>
      <c r="L53" s="118" t="s">
        <v>140</v>
      </c>
      <c r="M53" s="120" t="s">
        <v>133</v>
      </c>
    </row>
    <row r="54" spans="2:15" ht="12.75" customHeight="1" x14ac:dyDescent="0.3">
      <c r="B54" s="13" t="s">
        <v>176</v>
      </c>
      <c r="D54" s="42"/>
      <c r="E54" s="150">
        <f>SUM(E16,H16,K16)</f>
        <v>96587.370002402778</v>
      </c>
      <c r="F54" s="157">
        <f>SUM(F16,I16,L16)</f>
        <v>655813.07899999991</v>
      </c>
      <c r="G54" s="158">
        <f>IF(F54&lt;&gt;0,E54/F54,0)</f>
        <v>0.14727881022086597</v>
      </c>
      <c r="H54" s="150">
        <f>SUM(E28,H28,K28)</f>
        <v>128120.75523758738</v>
      </c>
      <c r="I54" s="157">
        <f>SUM(F28,I28,L28)</f>
        <v>1624679.7173059843</v>
      </c>
      <c r="J54" s="158">
        <f>IF(I54&lt;&gt;0,H54/I54,0)</f>
        <v>7.8859084577011268E-2</v>
      </c>
      <c r="K54" s="21">
        <f>SUM(E54,H54)</f>
        <v>224708.12523999016</v>
      </c>
      <c r="L54" s="19">
        <f>SUM(F54,I54)</f>
        <v>2280492.7963059843</v>
      </c>
      <c r="M54" s="146">
        <f>IF(L54&lt;&gt;0,K54/L54,0)</f>
        <v>9.8534898072898808E-2</v>
      </c>
    </row>
    <row r="55" spans="2:15" ht="12.75" customHeight="1" x14ac:dyDescent="0.3">
      <c r="B55" s="126" t="s">
        <v>177</v>
      </c>
      <c r="C55" s="29"/>
      <c r="D55" s="144"/>
      <c r="E55" s="155">
        <f>E49</f>
        <v>12786.749837886036</v>
      </c>
      <c r="F55" s="28">
        <f>F49</f>
        <v>182444.04570282254</v>
      </c>
      <c r="G55" s="159">
        <f>IF(F55&lt;&gt;0,E55/F55,0)</f>
        <v>7.008587092348291E-2</v>
      </c>
      <c r="H55" s="155">
        <f>H49</f>
        <v>9146.400005739466</v>
      </c>
      <c r="I55" s="28">
        <f>I49</f>
        <v>7324.9854955597166</v>
      </c>
      <c r="J55" s="159">
        <f>IF(I55&lt;&gt;0,H55/I55,0)</f>
        <v>1.2486577633885911</v>
      </c>
      <c r="K55" s="30">
        <f>SUM(E55,H55)</f>
        <v>21933.149843625502</v>
      </c>
      <c r="L55" s="28">
        <f>SUM(F55,I55)</f>
        <v>189769.03119838226</v>
      </c>
      <c r="M55" s="147">
        <f>IF(L55&lt;&gt;0,K55/L55,0)</f>
        <v>0.11557813045215397</v>
      </c>
    </row>
    <row r="56" spans="2:15" ht="12.75" customHeight="1" thickBot="1" x14ac:dyDescent="0.35">
      <c r="B56" s="87"/>
      <c r="C56" s="84"/>
      <c r="D56" s="131" t="s">
        <v>15</v>
      </c>
      <c r="E56" s="148">
        <f>SUM(E54:E55)</f>
        <v>109374.11984028881</v>
      </c>
      <c r="F56" s="149">
        <f>F54</f>
        <v>655813.07899999991</v>
      </c>
      <c r="G56" s="134">
        <f>IF(F56&lt;&gt;0,E56/F56,0)</f>
        <v>0.16677636256822628</v>
      </c>
      <c r="H56" s="148">
        <f>SUM(H54:H55)</f>
        <v>137267.15524332685</v>
      </c>
      <c r="I56" s="149">
        <f>I54</f>
        <v>1624679.7173059843</v>
      </c>
      <c r="J56" s="134">
        <f>IF(I56&lt;&gt;0,H56/I56,0)</f>
        <v>8.4488748016711177E-2</v>
      </c>
      <c r="K56" s="148">
        <f>SUM(K54:K55)</f>
        <v>246641.27508361565</v>
      </c>
      <c r="L56" s="149">
        <f>L54</f>
        <v>2280492.7963059843</v>
      </c>
      <c r="M56" s="135">
        <f>IF(L56&lt;&gt;0,K56/L56,0)</f>
        <v>0.10815262187327807</v>
      </c>
    </row>
    <row r="57" spans="2:15" ht="12.75" hidden="1" customHeight="1" x14ac:dyDescent="0.3">
      <c r="D57" s="42"/>
      <c r="E57" s="97"/>
      <c r="F57" s="97"/>
      <c r="G57" s="43"/>
      <c r="H57" s="97"/>
      <c r="I57" s="97"/>
      <c r="J57" s="43"/>
      <c r="K57" s="97"/>
      <c r="L57" s="97"/>
      <c r="M57" s="43"/>
    </row>
    <row r="58" spans="2:15" ht="13" hidden="1" x14ac:dyDescent="0.3">
      <c r="B58" s="92" t="s">
        <v>152</v>
      </c>
      <c r="C58" s="93">
        <f>SUM(E58:N63)</f>
        <v>-5.562911242762425E-13</v>
      </c>
      <c r="D58" s="94" t="s">
        <v>115</v>
      </c>
      <c r="E58" s="98">
        <f>E42-SUM('Table 4.22'!J42,'Table 4.25'!J42,'Table 4.28'!J42)</f>
        <v>0</v>
      </c>
      <c r="F58" s="98">
        <f>F42-SUM('Table 4.22'!E42,'Table 4.25'!E42,'Table 4.28'!E42)</f>
        <v>0</v>
      </c>
      <c r="G58" s="96"/>
      <c r="H58" s="98">
        <f>H42-SUM('Table 4.23'!J51,'Table 4.26'!J51,'Table 4.29'!J51)</f>
        <v>0</v>
      </c>
      <c r="I58" s="98">
        <f>I42-SUM('Table 4.23'!E51,'Table 4.26'!E51,'Table 4.29'!E51)</f>
        <v>0</v>
      </c>
      <c r="J58" s="96"/>
      <c r="K58" s="108">
        <f>K42-SUM('Table 4.24'!J46,'Table 4.27'!J46,'Table 4.30'!J46)</f>
        <v>0</v>
      </c>
      <c r="L58" s="98">
        <f>L42-SUM('Table 4.24'!E46,'Table 4.27'!E46,'Table 4.30'!E46)</f>
        <v>0</v>
      </c>
      <c r="M58" s="96"/>
      <c r="N58" s="95">
        <f>SUM('Table 4.22'!B59,'Table 4.23'!B68,'Table 4.24'!G63,'Table 4.25'!B59,'Table 4.26'!B68,'Table 4.27'!G63,'Table 4.28'!B59,'Table 4.29'!B68,'Table 4.30'!G63)</f>
        <v>-5.562911242762425E-13</v>
      </c>
      <c r="O58" t="s">
        <v>153</v>
      </c>
    </row>
    <row r="59" spans="2:15" ht="13" hidden="1" x14ac:dyDescent="0.3">
      <c r="B59" s="48"/>
      <c r="C59" s="160"/>
      <c r="D59" s="94"/>
      <c r="E59" s="98">
        <v>0</v>
      </c>
      <c r="F59" s="98">
        <v>0</v>
      </c>
      <c r="G59" s="96"/>
      <c r="H59" s="98">
        <v>0</v>
      </c>
      <c r="I59" s="98">
        <v>0</v>
      </c>
      <c r="J59" s="96"/>
      <c r="K59" s="98">
        <v>0</v>
      </c>
      <c r="L59" s="98">
        <v>0</v>
      </c>
      <c r="M59" s="96"/>
      <c r="N59" s="96"/>
    </row>
    <row r="60" spans="2:15" ht="13" hidden="1" x14ac:dyDescent="0.3">
      <c r="B60" s="48"/>
      <c r="C60" s="160"/>
      <c r="D60" s="94"/>
      <c r="E60" s="98">
        <v>0</v>
      </c>
      <c r="F60" s="98">
        <v>0</v>
      </c>
      <c r="G60" s="96"/>
      <c r="H60" s="98">
        <v>0</v>
      </c>
      <c r="I60" s="98">
        <v>0</v>
      </c>
      <c r="J60" s="96"/>
      <c r="K60" s="98">
        <v>0</v>
      </c>
      <c r="L60" s="98">
        <v>0</v>
      </c>
      <c r="M60" s="96"/>
      <c r="N60" s="96"/>
    </row>
    <row r="61" spans="2:15" ht="13" hidden="1" x14ac:dyDescent="0.3">
      <c r="B61" s="48"/>
      <c r="C61" s="160"/>
      <c r="D61" s="94"/>
      <c r="E61" s="98">
        <v>0</v>
      </c>
      <c r="F61" s="98"/>
      <c r="G61" s="96"/>
      <c r="H61" s="98"/>
      <c r="I61" s="98"/>
      <c r="J61" s="96"/>
      <c r="K61" s="98"/>
      <c r="L61" s="98"/>
      <c r="M61" s="96"/>
      <c r="N61" s="96"/>
    </row>
    <row r="62" spans="2:15" ht="13" hidden="1" x14ac:dyDescent="0.3">
      <c r="B62" s="48"/>
      <c r="C62" s="160"/>
      <c r="D62" s="94"/>
      <c r="E62" s="98">
        <v>0</v>
      </c>
      <c r="F62" s="98"/>
      <c r="G62" s="96"/>
      <c r="H62" s="98"/>
      <c r="I62" s="98"/>
      <c r="J62" s="96"/>
      <c r="K62" s="98"/>
      <c r="L62" s="98"/>
      <c r="M62" s="96"/>
      <c r="N62" s="96"/>
    </row>
    <row r="63" spans="2:15" hidden="1" x14ac:dyDescent="0.25">
      <c r="D63" s="89"/>
      <c r="E63" s="98">
        <v>0</v>
      </c>
      <c r="F63" s="98">
        <v>0</v>
      </c>
      <c r="G63" s="96"/>
      <c r="H63" s="98">
        <v>0</v>
      </c>
      <c r="I63" s="98">
        <v>0</v>
      </c>
      <c r="J63" s="96"/>
      <c r="K63" s="98">
        <v>0</v>
      </c>
      <c r="L63" s="98">
        <v>0</v>
      </c>
      <c r="M63" s="96"/>
    </row>
    <row r="64" spans="2:15" x14ac:dyDescent="0.25">
      <c r="B64" s="29"/>
      <c r="C64" s="29"/>
      <c r="D64" s="29"/>
      <c r="E64" s="30"/>
      <c r="F64" s="30"/>
      <c r="G64" s="29"/>
      <c r="H64" s="29"/>
      <c r="I64" s="29"/>
      <c r="J64" s="29"/>
      <c r="K64" s="29"/>
    </row>
    <row r="65" spans="2:7" x14ac:dyDescent="0.25">
      <c r="B65" t="s">
        <v>22</v>
      </c>
    </row>
    <row r="66" spans="2:7" x14ac:dyDescent="0.25">
      <c r="B66" s="46" t="s">
        <v>264</v>
      </c>
      <c r="G66" s="46"/>
    </row>
    <row r="67" spans="2:7" x14ac:dyDescent="0.25">
      <c r="B67" s="46" t="s">
        <v>154</v>
      </c>
      <c r="G67" s="46"/>
    </row>
    <row r="68" spans="2:7" x14ac:dyDescent="0.25">
      <c r="B68" s="46" t="s">
        <v>155</v>
      </c>
      <c r="G68" s="46"/>
    </row>
    <row r="69" spans="2:7" x14ac:dyDescent="0.25">
      <c r="B69" s="46" t="s">
        <v>156</v>
      </c>
      <c r="G69" s="46"/>
    </row>
    <row r="70" spans="2:7" x14ac:dyDescent="0.25">
      <c r="B70" s="3" t="s">
        <v>199</v>
      </c>
      <c r="G70" s="46"/>
    </row>
    <row r="71" spans="2:7" x14ac:dyDescent="0.25">
      <c r="B71" s="4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4.32 - Cost of Forwarded UAA Mail -- Package Services, Parcel Post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32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0</v>
      </c>
      <c r="C8" s="64">
        <v>0</v>
      </c>
      <c r="D8" s="64">
        <v>0</v>
      </c>
      <c r="E8" s="54">
        <f t="shared" ref="E8:E13" si="0">SUM(B8:D8)</f>
        <v>0</v>
      </c>
      <c r="F8" s="50"/>
      <c r="G8" s="51">
        <v>0</v>
      </c>
      <c r="H8" s="51">
        <v>0</v>
      </c>
      <c r="I8" s="51">
        <v>0</v>
      </c>
      <c r="J8" s="51">
        <f t="shared" ref="J8:J13" si="1">SUM(G8:I8)</f>
        <v>0</v>
      </c>
      <c r="K8" s="50"/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28</v>
      </c>
      <c r="U8" s="24">
        <f>VLOOKUP($Y$6,FMap,5,FALSE)</f>
        <v>12</v>
      </c>
      <c r="V8" s="25">
        <f>VLOOKUP($Y$6,FMap,6,FALSE)</f>
        <v>34</v>
      </c>
      <c r="W8" s="26">
        <f>VLOOKUP($Y$6,FMap,7,FALSE)</f>
        <v>56</v>
      </c>
    </row>
    <row r="9" spans="1:25" x14ac:dyDescent="0.25">
      <c r="A9" s="27" t="s">
        <v>24</v>
      </c>
      <c r="B9" s="64">
        <v>0</v>
      </c>
      <c r="C9" s="64">
        <v>0</v>
      </c>
      <c r="D9" s="64">
        <v>0</v>
      </c>
      <c r="E9" s="54">
        <f t="shared" si="0"/>
        <v>0</v>
      </c>
      <c r="F9" s="50"/>
      <c r="G9" s="51">
        <v>0</v>
      </c>
      <c r="H9" s="51">
        <v>0</v>
      </c>
      <c r="I9" s="51">
        <v>0</v>
      </c>
      <c r="J9" s="51">
        <f t="shared" si="1"/>
        <v>0</v>
      </c>
      <c r="K9" s="50"/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29</v>
      </c>
      <c r="U9">
        <f>$U$8</f>
        <v>12</v>
      </c>
      <c r="V9">
        <f>$V$8</f>
        <v>34</v>
      </c>
      <c r="W9">
        <f>$W$8</f>
        <v>56</v>
      </c>
    </row>
    <row r="10" spans="1:25" x14ac:dyDescent="0.25">
      <c r="A10" s="18" t="s">
        <v>25</v>
      </c>
      <c r="B10" s="54">
        <v>0</v>
      </c>
      <c r="C10" s="54">
        <v>0</v>
      </c>
      <c r="D10" s="54">
        <v>0</v>
      </c>
      <c r="E10" s="54">
        <f t="shared" si="0"/>
        <v>0</v>
      </c>
      <c r="F10" s="50"/>
      <c r="G10" s="51">
        <v>0</v>
      </c>
      <c r="H10" s="51">
        <v>0</v>
      </c>
      <c r="I10" s="51">
        <v>0</v>
      </c>
      <c r="J10" s="51">
        <f t="shared" si="1"/>
        <v>0</v>
      </c>
      <c r="K10" s="50"/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30</v>
      </c>
      <c r="S10">
        <v>10</v>
      </c>
      <c r="U10">
        <f>$U$8</f>
        <v>12</v>
      </c>
      <c r="V10">
        <f>$V$8</f>
        <v>34</v>
      </c>
      <c r="W10">
        <f>$W$8</f>
        <v>56</v>
      </c>
    </row>
    <row r="11" spans="1:25" x14ac:dyDescent="0.25">
      <c r="A11" s="18" t="s">
        <v>26</v>
      </c>
      <c r="B11" s="54">
        <v>0</v>
      </c>
      <c r="C11" s="54">
        <v>0</v>
      </c>
      <c r="D11" s="54">
        <v>0</v>
      </c>
      <c r="E11" s="54">
        <f t="shared" si="0"/>
        <v>0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31</v>
      </c>
      <c r="S11">
        <v>10</v>
      </c>
      <c r="U11">
        <f>$U$8</f>
        <v>12</v>
      </c>
      <c r="V11">
        <f>$V$8</f>
        <v>34</v>
      </c>
      <c r="W11">
        <f>$W$8</f>
        <v>56</v>
      </c>
    </row>
    <row r="12" spans="1:25" x14ac:dyDescent="0.25">
      <c r="A12" s="27" t="s">
        <v>92</v>
      </c>
      <c r="B12" s="54">
        <v>0</v>
      </c>
      <c r="C12" s="54">
        <v>0</v>
      </c>
      <c r="D12" s="54">
        <v>0</v>
      </c>
      <c r="E12" s="54">
        <f t="shared" si="0"/>
        <v>0</v>
      </c>
      <c r="F12" s="50"/>
      <c r="G12" s="51">
        <v>0</v>
      </c>
      <c r="H12" s="51">
        <v>0</v>
      </c>
      <c r="I12" s="51">
        <v>0</v>
      </c>
      <c r="J12" s="51">
        <f t="shared" si="1"/>
        <v>0</v>
      </c>
      <c r="K12" s="50"/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12</v>
      </c>
      <c r="V12">
        <f>$V$8</f>
        <v>34</v>
      </c>
      <c r="W12">
        <f>$W$8</f>
        <v>56</v>
      </c>
    </row>
    <row r="13" spans="1:25" x14ac:dyDescent="0.25">
      <c r="A13" s="27" t="s">
        <v>93</v>
      </c>
      <c r="B13" s="54">
        <v>0</v>
      </c>
      <c r="C13" s="54">
        <v>0</v>
      </c>
      <c r="D13" s="54">
        <v>0</v>
      </c>
      <c r="E13" s="54">
        <f t="shared" si="0"/>
        <v>0</v>
      </c>
      <c r="F13" s="50"/>
      <c r="G13" s="51">
        <v>0</v>
      </c>
      <c r="H13" s="51">
        <v>0</v>
      </c>
      <c r="I13" s="51">
        <v>0</v>
      </c>
      <c r="J13" s="51">
        <f t="shared" si="1"/>
        <v>0</v>
      </c>
      <c r="K13" s="50"/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35</v>
      </c>
      <c r="S13">
        <v>10</v>
      </c>
      <c r="U13">
        <f>$U$8</f>
        <v>12</v>
      </c>
      <c r="V13">
        <f>$V$8</f>
        <v>34</v>
      </c>
      <c r="W13">
        <f>$W$8</f>
        <v>56</v>
      </c>
    </row>
    <row r="14" spans="1:25" x14ac:dyDescent="0.25">
      <c r="A14" s="18" t="s">
        <v>17</v>
      </c>
      <c r="B14" s="54">
        <f>B10</f>
        <v>0</v>
      </c>
      <c r="C14" s="54">
        <f>C10</f>
        <v>0</v>
      </c>
      <c r="D14" s="54">
        <f>D10</f>
        <v>0</v>
      </c>
      <c r="E14" s="54">
        <f>E10</f>
        <v>0</v>
      </c>
      <c r="F14" s="50"/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K14" s="50"/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0</v>
      </c>
      <c r="C17" s="54">
        <f>C14</f>
        <v>0</v>
      </c>
      <c r="D17" s="54">
        <f>D14</f>
        <v>0</v>
      </c>
      <c r="E17" s="54">
        <f>SUM(B17:D17)</f>
        <v>0</v>
      </c>
      <c r="F17" s="50"/>
      <c r="G17" s="51">
        <v>0</v>
      </c>
      <c r="H17" s="51">
        <v>0</v>
      </c>
      <c r="I17" s="51">
        <v>0</v>
      </c>
      <c r="J17" s="51">
        <f>SUM(G17:I17)</f>
        <v>0</v>
      </c>
      <c r="K17" s="50"/>
      <c r="L17" s="22" t="str">
        <f t="shared" ref="L17:O19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38</v>
      </c>
      <c r="U17">
        <f>$U$8</f>
        <v>12</v>
      </c>
      <c r="V17">
        <f>$V$8</f>
        <v>34</v>
      </c>
      <c r="W17">
        <f>$W$8</f>
        <v>56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12</v>
      </c>
      <c r="V18">
        <f>$V$8</f>
        <v>34</v>
      </c>
      <c r="W18">
        <f>$W$8</f>
        <v>56</v>
      </c>
    </row>
    <row r="19" spans="1:23" x14ac:dyDescent="0.25">
      <c r="A19" s="18" t="s">
        <v>17</v>
      </c>
      <c r="B19" s="54">
        <f>B17</f>
        <v>0</v>
      </c>
      <c r="C19" s="54">
        <f>C17</f>
        <v>0</v>
      </c>
      <c r="D19" s="54">
        <f>D17</f>
        <v>0</v>
      </c>
      <c r="E19" s="54">
        <f>E17</f>
        <v>0</v>
      </c>
      <c r="F19" s="50"/>
      <c r="G19" s="51">
        <f>SUM(G17:G18)</f>
        <v>0</v>
      </c>
      <c r="H19" s="51">
        <f>SUM(H17:H18)</f>
        <v>0</v>
      </c>
      <c r="I19" s="51">
        <f>SUM(I17:I18)</f>
        <v>0</v>
      </c>
      <c r="J19" s="51">
        <f>SUM(J17:J18)</f>
        <v>0</v>
      </c>
      <c r="K19" s="50"/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0</v>
      </c>
      <c r="C21" s="54">
        <f>C19</f>
        <v>0</v>
      </c>
      <c r="D21" s="54">
        <f>D19</f>
        <v>0</v>
      </c>
      <c r="E21" s="54">
        <f>E19</f>
        <v>0</v>
      </c>
      <c r="F21" s="50"/>
      <c r="G21" s="51">
        <f>SUM(G14,G19)</f>
        <v>0</v>
      </c>
      <c r="H21" s="51">
        <f>SUM(H14,H19)</f>
        <v>0</v>
      </c>
      <c r="I21" s="51">
        <f>SUM(I14,I19)</f>
        <v>0</v>
      </c>
      <c r="J21" s="51">
        <f>SUM(J14,J19)</f>
        <v>0</v>
      </c>
      <c r="K21" s="50"/>
      <c r="L21" s="22" t="str">
        <f>IF(B21&lt;&gt;0,G21/B21,"--")</f>
        <v>--</v>
      </c>
      <c r="M21" s="22" t="str">
        <f>IF(C21&lt;&gt;0,H21/C21,"--")</f>
        <v>--</v>
      </c>
      <c r="N21" s="22" t="str">
        <f>IF(D21&lt;&gt;0,I21/D21,"--")</f>
        <v>--</v>
      </c>
      <c r="O21" s="23" t="str">
        <f>IF(E21&lt;&gt;0,J21/E21,"--")</f>
        <v>--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0</v>
      </c>
      <c r="D25" s="64">
        <v>0</v>
      </c>
      <c r="E25" s="54">
        <f>SUM(B25:D25)</f>
        <v>0</v>
      </c>
      <c r="F25" s="50"/>
      <c r="G25" s="51">
        <v>0</v>
      </c>
      <c r="H25" s="51">
        <v>0</v>
      </c>
      <c r="I25" s="51">
        <v>0</v>
      </c>
      <c r="J25" s="51">
        <f>SUM(G25:I25)</f>
        <v>0</v>
      </c>
      <c r="K25" s="50"/>
      <c r="L25" s="22" t="str">
        <f t="shared" ref="L25:O28" si="4">IF(B25&lt;&gt;0,G25/B25,"--")</f>
        <v>--</v>
      </c>
      <c r="M25" s="22" t="str">
        <f t="shared" si="4"/>
        <v>--</v>
      </c>
      <c r="N25" s="22" t="str">
        <f t="shared" si="4"/>
        <v>--</v>
      </c>
      <c r="O25" s="23" t="str">
        <f t="shared" si="4"/>
        <v>--</v>
      </c>
      <c r="Q25">
        <v>1</v>
      </c>
      <c r="U25">
        <f>$U$8</f>
        <v>12</v>
      </c>
      <c r="V25">
        <f>$V$8</f>
        <v>34</v>
      </c>
      <c r="W25">
        <f>$W$8</f>
        <v>56</v>
      </c>
    </row>
    <row r="26" spans="1:23" x14ac:dyDescent="0.25">
      <c r="A26" s="27" t="s">
        <v>95</v>
      </c>
      <c r="B26" s="64">
        <v>0</v>
      </c>
      <c r="C26" s="64">
        <v>0</v>
      </c>
      <c r="D26" s="64">
        <v>0</v>
      </c>
      <c r="E26" s="54">
        <f>SUM(B26:D26)</f>
        <v>0</v>
      </c>
      <c r="F26" s="50"/>
      <c r="G26" s="51">
        <v>0</v>
      </c>
      <c r="H26" s="51">
        <v>0</v>
      </c>
      <c r="I26" s="51">
        <v>0</v>
      </c>
      <c r="J26" s="51">
        <f>SUM(G26:I26)</f>
        <v>0</v>
      </c>
      <c r="K26" s="50"/>
      <c r="L26" s="22" t="str">
        <f t="shared" si="4"/>
        <v>--</v>
      </c>
      <c r="M26" s="22" t="str">
        <f t="shared" si="4"/>
        <v>--</v>
      </c>
      <c r="N26" s="22" t="str">
        <f t="shared" si="4"/>
        <v>--</v>
      </c>
      <c r="O26" s="23" t="str">
        <f t="shared" si="4"/>
        <v>--</v>
      </c>
      <c r="Q26">
        <v>2</v>
      </c>
      <c r="U26">
        <f>$U$8</f>
        <v>12</v>
      </c>
      <c r="V26">
        <f>$V$8</f>
        <v>34</v>
      </c>
      <c r="W26">
        <f>$W$8</f>
        <v>56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12</v>
      </c>
      <c r="V27">
        <f>$V$8</f>
        <v>34</v>
      </c>
      <c r="W27">
        <f>$W$8</f>
        <v>56</v>
      </c>
    </row>
    <row r="28" spans="1:23" x14ac:dyDescent="0.25">
      <c r="A28" s="18" t="s">
        <v>15</v>
      </c>
      <c r="B28" s="64">
        <f>B25</f>
        <v>0</v>
      </c>
      <c r="C28" s="64">
        <f>C25</f>
        <v>0</v>
      </c>
      <c r="D28" s="64">
        <f>D25</f>
        <v>0</v>
      </c>
      <c r="E28" s="64">
        <f>E25</f>
        <v>0</v>
      </c>
      <c r="F28" s="50"/>
      <c r="G28" s="51">
        <f>SUM(G25:G27)</f>
        <v>0</v>
      </c>
      <c r="H28" s="51">
        <f>SUM(H25:H27)</f>
        <v>0</v>
      </c>
      <c r="I28" s="51">
        <f>SUM(I25:I27)</f>
        <v>0</v>
      </c>
      <c r="J28" s="51">
        <f>SUM(J25:J27)</f>
        <v>0</v>
      </c>
      <c r="K28" s="50"/>
      <c r="L28" s="22" t="str">
        <f t="shared" si="4"/>
        <v>--</v>
      </c>
      <c r="M28" s="22" t="str">
        <f t="shared" si="4"/>
        <v>--</v>
      </c>
      <c r="N28" s="22" t="str">
        <f t="shared" si="4"/>
        <v>--</v>
      </c>
      <c r="O28" s="23" t="str">
        <f t="shared" si="4"/>
        <v>--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36.315056953512801</v>
      </c>
      <c r="D31" s="64">
        <v>0</v>
      </c>
      <c r="E31" s="54">
        <f>SUM(B31:D31)</f>
        <v>36.315056953512801</v>
      </c>
      <c r="F31" s="50"/>
      <c r="G31" s="51">
        <v>0</v>
      </c>
      <c r="H31" s="51">
        <v>2.6961840921093811</v>
      </c>
      <c r="I31" s="51">
        <v>0</v>
      </c>
      <c r="J31" s="51">
        <f>SUM(G31:I31)</f>
        <v>2.6961840921093811</v>
      </c>
      <c r="K31" s="50"/>
      <c r="L31" s="22" t="str">
        <f t="shared" ref="L31:O34" si="5">IF(B31&lt;&gt;0,G31/B31,"--")</f>
        <v>--</v>
      </c>
      <c r="M31" s="22">
        <f t="shared" si="5"/>
        <v>7.4244247931671656E-2</v>
      </c>
      <c r="N31" s="22" t="str">
        <f t="shared" si="5"/>
        <v>--</v>
      </c>
      <c r="O31" s="23">
        <f t="shared" si="5"/>
        <v>7.4244247931671656E-2</v>
      </c>
      <c r="Q31">
        <v>0</v>
      </c>
      <c r="U31">
        <f>$U$8</f>
        <v>12</v>
      </c>
      <c r="V31">
        <f>$V$8</f>
        <v>34</v>
      </c>
      <c r="W31">
        <f>$W$8</f>
        <v>56</v>
      </c>
    </row>
    <row r="32" spans="1:23" x14ac:dyDescent="0.25">
      <c r="A32" s="27" t="s">
        <v>97</v>
      </c>
      <c r="B32" s="64">
        <v>0</v>
      </c>
      <c r="C32" s="64">
        <v>36.315056953512801</v>
      </c>
      <c r="D32" s="64">
        <v>0</v>
      </c>
      <c r="E32" s="54">
        <f>SUM(B32:D32)</f>
        <v>36.315056953512801</v>
      </c>
      <c r="F32" s="50"/>
      <c r="G32" s="51">
        <v>0</v>
      </c>
      <c r="H32" s="51">
        <v>11.391692113504407</v>
      </c>
      <c r="I32" s="51">
        <v>0</v>
      </c>
      <c r="J32" s="51">
        <f>SUM(G32:I32)</f>
        <v>11.391692113504407</v>
      </c>
      <c r="K32" s="50"/>
      <c r="L32" s="22" t="str">
        <f t="shared" si="5"/>
        <v>--</v>
      </c>
      <c r="M32" s="22">
        <f t="shared" si="5"/>
        <v>0.31369060299387674</v>
      </c>
      <c r="N32" s="22" t="str">
        <f t="shared" si="5"/>
        <v>--</v>
      </c>
      <c r="O32" s="23">
        <f t="shared" si="5"/>
        <v>0.31369060299387674</v>
      </c>
      <c r="Q32">
        <v>3</v>
      </c>
      <c r="U32">
        <f>$U$8</f>
        <v>12</v>
      </c>
      <c r="V32">
        <f>$V$8</f>
        <v>34</v>
      </c>
      <c r="W32">
        <f>$W$8</f>
        <v>56</v>
      </c>
    </row>
    <row r="33" spans="1:23" x14ac:dyDescent="0.25">
      <c r="A33" s="27" t="s">
        <v>16</v>
      </c>
      <c r="B33" s="64">
        <v>0</v>
      </c>
      <c r="C33" s="64">
        <v>21.629797041396472</v>
      </c>
      <c r="D33" s="64">
        <v>0</v>
      </c>
      <c r="E33" s="54">
        <f>SUM(B33:D33)</f>
        <v>21.629797041396472</v>
      </c>
      <c r="F33" s="50"/>
      <c r="G33" s="51">
        <v>0</v>
      </c>
      <c r="H33" s="51">
        <v>8.9762228974450551</v>
      </c>
      <c r="I33" s="51">
        <v>0</v>
      </c>
      <c r="J33" s="51">
        <f>SUM(G33:I33)</f>
        <v>8.9762228974450551</v>
      </c>
      <c r="K33" s="50"/>
      <c r="L33" s="22" t="str">
        <f t="shared" si="5"/>
        <v>--</v>
      </c>
      <c r="M33" s="22">
        <f t="shared" si="5"/>
        <v>0.4149933945411412</v>
      </c>
      <c r="N33" s="22" t="str">
        <f t="shared" si="5"/>
        <v>--</v>
      </c>
      <c r="O33" s="23">
        <f t="shared" si="5"/>
        <v>0.4149933945411412</v>
      </c>
      <c r="Q33">
        <v>6</v>
      </c>
      <c r="U33">
        <f>$U$8</f>
        <v>12</v>
      </c>
      <c r="V33">
        <f>$V$8</f>
        <v>34</v>
      </c>
      <c r="W33">
        <f>$W$8</f>
        <v>56</v>
      </c>
    </row>
    <row r="34" spans="1:23" x14ac:dyDescent="0.25">
      <c r="A34" s="18" t="s">
        <v>15</v>
      </c>
      <c r="B34" s="64">
        <f>B31</f>
        <v>0</v>
      </c>
      <c r="C34" s="64">
        <f>C31</f>
        <v>36.315056953512801</v>
      </c>
      <c r="D34" s="64">
        <f>D31</f>
        <v>0</v>
      </c>
      <c r="E34" s="64">
        <f>E31</f>
        <v>36.315056953512801</v>
      </c>
      <c r="F34" s="50"/>
      <c r="G34" s="51">
        <f>SUM(G31:G33)</f>
        <v>0</v>
      </c>
      <c r="H34" s="51">
        <f>SUM(H31:H33)</f>
        <v>23.064099103058844</v>
      </c>
      <c r="I34" s="51">
        <f>SUM(I31:I33)</f>
        <v>0</v>
      </c>
      <c r="J34" s="51">
        <f>SUM(J31:J33)</f>
        <v>23.064099103058844</v>
      </c>
      <c r="K34" s="50"/>
      <c r="L34" s="22" t="str">
        <f t="shared" si="5"/>
        <v>--</v>
      </c>
      <c r="M34" s="22">
        <f t="shared" si="5"/>
        <v>0.63511119182832021</v>
      </c>
      <c r="N34" s="22" t="str">
        <f t="shared" si="5"/>
        <v>--</v>
      </c>
      <c r="O34" s="23">
        <f t="shared" si="5"/>
        <v>0.63511119182832021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36.315056953512801</v>
      </c>
      <c r="D37" s="64">
        <f>D28+D34</f>
        <v>0</v>
      </c>
      <c r="E37" s="54">
        <f>SUM(B37:D37)</f>
        <v>36.315056953512801</v>
      </c>
      <c r="F37" s="50"/>
      <c r="G37" s="51">
        <v>0</v>
      </c>
      <c r="H37" s="51">
        <v>15.123814023461044</v>
      </c>
      <c r="I37" s="51">
        <v>0</v>
      </c>
      <c r="J37" s="51">
        <f>SUM(G37:I37)</f>
        <v>15.123814023461044</v>
      </c>
      <c r="K37" s="50"/>
      <c r="L37" s="22" t="str">
        <f t="shared" ref="L37:O39" si="6">IF(B37&lt;&gt;0,G37/B37,"--")</f>
        <v>--</v>
      </c>
      <c r="M37" s="22">
        <f t="shared" si="6"/>
        <v>0.41646125029684411</v>
      </c>
      <c r="N37" s="22" t="str">
        <f t="shared" si="6"/>
        <v>--</v>
      </c>
      <c r="O37" s="23">
        <f t="shared" si="6"/>
        <v>0.41646125029684411</v>
      </c>
      <c r="Q37">
        <v>7</v>
      </c>
      <c r="U37">
        <f>$U$8</f>
        <v>12</v>
      </c>
      <c r="V37">
        <f>$V$8</f>
        <v>34</v>
      </c>
      <c r="W37">
        <f>$W$8</f>
        <v>56</v>
      </c>
    </row>
    <row r="38" spans="1:23" ht="12.75" customHeight="1" x14ac:dyDescent="0.25">
      <c r="A38" s="27" t="s">
        <v>30</v>
      </c>
      <c r="B38" s="64">
        <v>0</v>
      </c>
      <c r="C38" s="64">
        <v>21.629797041396472</v>
      </c>
      <c r="D38" s="64">
        <v>0</v>
      </c>
      <c r="E38" s="54">
        <f>SUM(B38:D38)</f>
        <v>21.629797041396472</v>
      </c>
      <c r="F38" s="50"/>
      <c r="G38" s="51">
        <v>0</v>
      </c>
      <c r="H38" s="51">
        <v>159.20360660478678</v>
      </c>
      <c r="I38" s="51">
        <v>0</v>
      </c>
      <c r="J38" s="51">
        <f>SUM(G38:I38)</f>
        <v>159.20360660478678</v>
      </c>
      <c r="K38" s="50"/>
      <c r="L38" s="22" t="str">
        <f t="shared" si="6"/>
        <v>--</v>
      </c>
      <c r="M38" s="22">
        <f t="shared" si="6"/>
        <v>7.3603837474800553</v>
      </c>
      <c r="N38" s="22" t="str">
        <f t="shared" si="6"/>
        <v>--</v>
      </c>
      <c r="O38" s="23">
        <f t="shared" si="6"/>
        <v>7.3603837474800553</v>
      </c>
      <c r="Q38">
        <v>8</v>
      </c>
      <c r="U38">
        <f>$U$8</f>
        <v>12</v>
      </c>
      <c r="V38">
        <f>$V$8</f>
        <v>34</v>
      </c>
      <c r="W38">
        <f>$W$8</f>
        <v>56</v>
      </c>
    </row>
    <row r="39" spans="1:23" x14ac:dyDescent="0.25">
      <c r="A39" s="18" t="s">
        <v>17</v>
      </c>
      <c r="B39" s="64">
        <f>B37</f>
        <v>0</v>
      </c>
      <c r="C39" s="64">
        <f>C37</f>
        <v>36.315056953512801</v>
      </c>
      <c r="D39" s="64">
        <f>D37</f>
        <v>0</v>
      </c>
      <c r="E39" s="64">
        <f>E37</f>
        <v>36.315056953512801</v>
      </c>
      <c r="F39" s="50"/>
      <c r="G39" s="51">
        <f>SUM(G37:G38)</f>
        <v>0</v>
      </c>
      <c r="H39" s="51">
        <f>SUM(H37:H38)</f>
        <v>174.32742062824784</v>
      </c>
      <c r="I39" s="51">
        <f>SUM(I37:I38)</f>
        <v>0</v>
      </c>
      <c r="J39" s="51">
        <f>SUM(J37:J38)</f>
        <v>174.32742062824784</v>
      </c>
      <c r="K39" s="50"/>
      <c r="L39" s="22" t="str">
        <f t="shared" si="6"/>
        <v>--</v>
      </c>
      <c r="M39" s="22">
        <f t="shared" si="6"/>
        <v>4.8004171066399755</v>
      </c>
      <c r="N39" s="22" t="str">
        <f t="shared" si="6"/>
        <v>--</v>
      </c>
      <c r="O39" s="23">
        <f t="shared" si="6"/>
        <v>4.8004171066399755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36.315056953512801</v>
      </c>
      <c r="D41" s="68">
        <f>D39</f>
        <v>0</v>
      </c>
      <c r="E41" s="59">
        <f>SUM(B41:D41)</f>
        <v>36.315056953512801</v>
      </c>
      <c r="F41" s="60"/>
      <c r="G41" s="69">
        <f>SUM(G28,G34,G39)</f>
        <v>0</v>
      </c>
      <c r="H41" s="69">
        <f>SUM(H28,H34,H39)</f>
        <v>197.39151973130669</v>
      </c>
      <c r="I41" s="69">
        <f>SUM(I28,I34,I39)</f>
        <v>0</v>
      </c>
      <c r="J41" s="69">
        <f>SUM(J28,J34,J39)</f>
        <v>197.39151973130669</v>
      </c>
      <c r="K41" s="60"/>
      <c r="L41" s="31" t="str">
        <f t="shared" ref="L41:O42" si="7">IF(B41&lt;&gt;0,G41/B41,"--")</f>
        <v>--</v>
      </c>
      <c r="M41" s="31">
        <f t="shared" si="7"/>
        <v>5.435528298468296</v>
      </c>
      <c r="N41" s="31" t="str">
        <f t="shared" si="7"/>
        <v>--</v>
      </c>
      <c r="O41" s="32">
        <f t="shared" si="7"/>
        <v>5.435528298468296</v>
      </c>
    </row>
    <row r="42" spans="1:23" ht="13.5" thickBot="1" x14ac:dyDescent="0.35">
      <c r="A42" s="33" t="s">
        <v>17</v>
      </c>
      <c r="B42" s="80">
        <f>B21+B41</f>
        <v>0</v>
      </c>
      <c r="C42" s="80">
        <f>C21+C41</f>
        <v>36.315056953512801</v>
      </c>
      <c r="D42" s="80">
        <f>D21+D41</f>
        <v>0</v>
      </c>
      <c r="E42" s="80">
        <f>E21+E41</f>
        <v>36.315056953512801</v>
      </c>
      <c r="F42" s="34"/>
      <c r="G42" s="81">
        <f>SUM(G21,G41)</f>
        <v>0</v>
      </c>
      <c r="H42" s="81">
        <f>SUM(H21,H41)</f>
        <v>197.39151973130669</v>
      </c>
      <c r="I42" s="81">
        <f>SUM(I21,I41)</f>
        <v>0</v>
      </c>
      <c r="J42" s="81">
        <f>SUM(J21,J41)</f>
        <v>197.39151973130669</v>
      </c>
      <c r="K42" s="34"/>
      <c r="L42" s="40" t="str">
        <f t="shared" si="7"/>
        <v>--</v>
      </c>
      <c r="M42" s="40">
        <f t="shared" si="7"/>
        <v>5.435528298468296</v>
      </c>
      <c r="N42" s="40" t="str">
        <f t="shared" si="7"/>
        <v>--</v>
      </c>
      <c r="O42" s="41">
        <f t="shared" si="7"/>
        <v>5.435528298468296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ht="12.75" customHeight="1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12</v>
      </c>
      <c r="V46">
        <f>$V$8</f>
        <v>34</v>
      </c>
      <c r="W46">
        <f>$W$8</f>
        <v>56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12</v>
      </c>
      <c r="V47">
        <f>$V$8</f>
        <v>34</v>
      </c>
      <c r="W47">
        <f>$W$8</f>
        <v>56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ht="12.75" customHeight="1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12</v>
      </c>
      <c r="V50">
        <f>$V$8</f>
        <v>34</v>
      </c>
      <c r="W50">
        <f>$W$8</f>
        <v>56</v>
      </c>
    </row>
    <row r="51" spans="1:23" x14ac:dyDescent="0.25">
      <c r="A51" s="18" t="s">
        <v>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12</v>
      </c>
      <c r="V51">
        <f>$V$8</f>
        <v>34</v>
      </c>
      <c r="W51">
        <f>$W$8</f>
        <v>56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0</v>
      </c>
      <c r="E52" s="103">
        <f>SUM(E50:E51)</f>
        <v>0</v>
      </c>
      <c r="F52" s="102"/>
      <c r="G52" s="69">
        <f>SUM(G50:G51)</f>
        <v>0</v>
      </c>
      <c r="H52" s="69">
        <f>SUM(H50:H51)</f>
        <v>0</v>
      </c>
      <c r="I52" s="69">
        <f>SUM(I50:I51)</f>
        <v>0</v>
      </c>
      <c r="J52" s="69">
        <f>SUM(J50:J51)</f>
        <v>0</v>
      </c>
      <c r="K52" s="28"/>
      <c r="L52" s="31" t="str">
        <f t="shared" si="9"/>
        <v>--</v>
      </c>
      <c r="M52" s="31" t="str">
        <f t="shared" si="9"/>
        <v>--</v>
      </c>
      <c r="N52" s="31" t="str">
        <f t="shared" si="9"/>
        <v>--</v>
      </c>
      <c r="O52" s="32" t="str">
        <f t="shared" si="9"/>
        <v>--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0</v>
      </c>
      <c r="D53" s="82">
        <f>SUM(D48,D52)</f>
        <v>0</v>
      </c>
      <c r="E53" s="82">
        <f>SUM(E48,E52)</f>
        <v>0</v>
      </c>
      <c r="F53" s="38"/>
      <c r="G53" s="81">
        <f>SUM(G48,G52)</f>
        <v>0</v>
      </c>
      <c r="H53" s="81">
        <f>SUM(H48,H52)</f>
        <v>0</v>
      </c>
      <c r="I53" s="81">
        <f>SUM(I48,I52)</f>
        <v>0</v>
      </c>
      <c r="J53" s="81">
        <f>SUM(J48,J52)</f>
        <v>0</v>
      </c>
      <c r="K53" s="37"/>
      <c r="L53" s="40" t="str">
        <f t="shared" si="9"/>
        <v>--</v>
      </c>
      <c r="M53" s="40" t="str">
        <f t="shared" si="9"/>
        <v>--</v>
      </c>
      <c r="N53" s="40" t="str">
        <f t="shared" si="9"/>
        <v>--</v>
      </c>
      <c r="O53" s="41" t="str">
        <f t="shared" si="9"/>
        <v>--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0</v>
      </c>
      <c r="C55" s="65">
        <f>C42</f>
        <v>36.315056953512801</v>
      </c>
      <c r="D55" s="65">
        <f>D42</f>
        <v>0</v>
      </c>
      <c r="E55" s="65">
        <f>E42</f>
        <v>36.315056953512801</v>
      </c>
      <c r="F55" s="42"/>
      <c r="G55" s="51">
        <f>G42+G53</f>
        <v>0</v>
      </c>
      <c r="H55" s="51">
        <f>H42+H53</f>
        <v>197.39151973130669</v>
      </c>
      <c r="I55" s="51">
        <f>I42+I53</f>
        <v>0</v>
      </c>
      <c r="J55" s="51">
        <f>J42+J53</f>
        <v>197.39151973130669</v>
      </c>
      <c r="K55" s="19"/>
      <c r="L55" s="22" t="str">
        <f>IF(B55&lt;&gt;0,G55/B55,"--")</f>
        <v>--</v>
      </c>
      <c r="M55" s="22">
        <f>IF(C55&lt;&gt;0,H55/C55,"--")</f>
        <v>5.435528298468296</v>
      </c>
      <c r="N55" s="22" t="str">
        <f>IF(D55&lt;&gt;0,I55/D55,"--")</f>
        <v>--</v>
      </c>
      <c r="O55" s="22">
        <f>IF(E55&lt;&gt;0,J55/E55,"--")</f>
        <v>5.435528298468296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12</v>
      </c>
      <c r="V57">
        <f>$V$8</f>
        <v>34</v>
      </c>
      <c r="W57">
        <f>$W$8</f>
        <v>56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12</v>
      </c>
      <c r="V58">
        <f>$V$8</f>
        <v>34</v>
      </c>
      <c r="W58">
        <f>$W$8</f>
        <v>56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0</v>
      </c>
      <c r="Q59">
        <v>47</v>
      </c>
      <c r="S59">
        <v>31</v>
      </c>
      <c r="U59">
        <f>$U$8</f>
        <v>12</v>
      </c>
      <c r="V59">
        <f>$V$8</f>
        <v>34</v>
      </c>
      <c r="W59">
        <f>$W$8</f>
        <v>56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4.33 - Cost of Returned-to-Sender UAA Mail -- Package Services, Parcel Post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33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12</v>
      </c>
      <c r="V8" s="25">
        <f>VLOOKUP($Y$6,RMap,5,FALSE)</f>
        <v>34</v>
      </c>
      <c r="W8" s="26">
        <f>VLOOKUP($Y$6,RMap,6,FALSE)</f>
        <v>56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12</v>
      </c>
      <c r="V9">
        <f>$V$8</f>
        <v>34</v>
      </c>
      <c r="W9">
        <f>$W$8</f>
        <v>56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12</v>
      </c>
      <c r="V10">
        <f>$V$8</f>
        <v>34</v>
      </c>
      <c r="W10">
        <f>$W$8</f>
        <v>56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12</v>
      </c>
      <c r="V11">
        <f>$V$8</f>
        <v>34</v>
      </c>
      <c r="W11">
        <f>$W$8</f>
        <v>56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12</v>
      </c>
      <c r="V12">
        <f>$V$8</f>
        <v>34</v>
      </c>
      <c r="W12">
        <f>$W$8</f>
        <v>56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12</v>
      </c>
      <c r="V13">
        <f>$V$8</f>
        <v>34</v>
      </c>
      <c r="W13">
        <f>$W$8</f>
        <v>56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0</v>
      </c>
      <c r="C17" s="19">
        <v>0</v>
      </c>
      <c r="D17" s="19">
        <v>0</v>
      </c>
      <c r="E17" s="19">
        <f t="shared" ref="E17:E22" si="3">SUM(B17:D17)</f>
        <v>0</v>
      </c>
      <c r="G17" s="51">
        <v>0</v>
      </c>
      <c r="H17" s="51">
        <v>0</v>
      </c>
      <c r="I17" s="51">
        <v>0</v>
      </c>
      <c r="J17" s="21">
        <f t="shared" ref="J17:J22" si="4">SUM(G17:I17)</f>
        <v>0</v>
      </c>
      <c r="L17" s="22" t="str">
        <f t="shared" ref="L17:O23" si="5">IF(B17&lt;&gt;0,G17/B17,"--")</f>
        <v>--</v>
      </c>
      <c r="M17" s="22" t="str">
        <f t="shared" si="5"/>
        <v>--</v>
      </c>
      <c r="N17" s="22" t="str">
        <f t="shared" si="5"/>
        <v>--</v>
      </c>
      <c r="O17" s="23" t="str">
        <f t="shared" si="5"/>
        <v>--</v>
      </c>
      <c r="Q17">
        <v>48</v>
      </c>
      <c r="R17">
        <v>65</v>
      </c>
      <c r="U17">
        <f t="shared" ref="U17:U22" si="6">$U$8</f>
        <v>12</v>
      </c>
      <c r="V17">
        <f t="shared" ref="V17:V22" si="7">$V$8</f>
        <v>34</v>
      </c>
      <c r="W17">
        <f t="shared" ref="W17:W22" si="8">$W$8</f>
        <v>56</v>
      </c>
    </row>
    <row r="18" spans="1:30" ht="12.75" customHeight="1" x14ac:dyDescent="0.25">
      <c r="A18" s="27" t="s">
        <v>24</v>
      </c>
      <c r="B18" s="19">
        <v>0</v>
      </c>
      <c r="C18" s="19">
        <v>0</v>
      </c>
      <c r="D18" s="19">
        <v>0</v>
      </c>
      <c r="E18" s="19">
        <f t="shared" si="3"/>
        <v>0</v>
      </c>
      <c r="G18" s="51">
        <v>0</v>
      </c>
      <c r="H18" s="51">
        <v>0</v>
      </c>
      <c r="I18" s="51">
        <v>0</v>
      </c>
      <c r="J18" s="21">
        <f t="shared" si="4"/>
        <v>0</v>
      </c>
      <c r="L18" s="22" t="str">
        <f t="shared" si="5"/>
        <v>--</v>
      </c>
      <c r="M18" s="22" t="str">
        <f t="shared" si="5"/>
        <v>--</v>
      </c>
      <c r="N18" s="22" t="str">
        <f t="shared" si="5"/>
        <v>--</v>
      </c>
      <c r="O18" s="23" t="str">
        <f t="shared" si="5"/>
        <v>--</v>
      </c>
      <c r="Q18">
        <v>49</v>
      </c>
      <c r="R18">
        <v>66</v>
      </c>
      <c r="U18">
        <f t="shared" si="6"/>
        <v>12</v>
      </c>
      <c r="V18">
        <f t="shared" si="7"/>
        <v>34</v>
      </c>
      <c r="W18">
        <f t="shared" si="8"/>
        <v>56</v>
      </c>
    </row>
    <row r="19" spans="1:30" ht="12.75" customHeight="1" x14ac:dyDescent="0.25">
      <c r="A19" s="18" t="s">
        <v>25</v>
      </c>
      <c r="B19" s="19">
        <v>0</v>
      </c>
      <c r="C19" s="19">
        <v>0</v>
      </c>
      <c r="D19" s="19">
        <v>0</v>
      </c>
      <c r="E19" s="19">
        <f t="shared" si="3"/>
        <v>0</v>
      </c>
      <c r="G19" s="51">
        <v>0</v>
      </c>
      <c r="H19" s="51">
        <v>0</v>
      </c>
      <c r="I19" s="51">
        <v>0</v>
      </c>
      <c r="J19" s="21">
        <f t="shared" si="4"/>
        <v>0</v>
      </c>
      <c r="L19" s="22" t="str">
        <f t="shared" si="5"/>
        <v>--</v>
      </c>
      <c r="M19" s="22" t="str">
        <f t="shared" si="5"/>
        <v>--</v>
      </c>
      <c r="N19" s="22" t="str">
        <f t="shared" si="5"/>
        <v>--</v>
      </c>
      <c r="O19" s="23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12</v>
      </c>
      <c r="V19">
        <f t="shared" si="7"/>
        <v>34</v>
      </c>
      <c r="W19">
        <f t="shared" si="8"/>
        <v>56</v>
      </c>
    </row>
    <row r="20" spans="1:30" ht="12.75" customHeight="1" x14ac:dyDescent="0.25">
      <c r="A20" s="18" t="s">
        <v>26</v>
      </c>
      <c r="B20" s="19">
        <v>0</v>
      </c>
      <c r="C20" s="19">
        <v>0</v>
      </c>
      <c r="D20" s="19">
        <v>0</v>
      </c>
      <c r="E20" s="19">
        <f t="shared" si="3"/>
        <v>0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 t="str">
        <f t="shared" si="5"/>
        <v>--</v>
      </c>
      <c r="M20" s="22" t="str">
        <f t="shared" si="5"/>
        <v>--</v>
      </c>
      <c r="N20" s="22" t="str">
        <f t="shared" si="5"/>
        <v>--</v>
      </c>
      <c r="O20" s="23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12</v>
      </c>
      <c r="V20">
        <f t="shared" si="7"/>
        <v>34</v>
      </c>
      <c r="W20">
        <f t="shared" si="8"/>
        <v>56</v>
      </c>
    </row>
    <row r="21" spans="1:30" ht="12.75" customHeight="1" x14ac:dyDescent="0.25">
      <c r="A21" s="27" t="s">
        <v>92</v>
      </c>
      <c r="B21" s="19">
        <v>0</v>
      </c>
      <c r="C21" s="19">
        <v>0</v>
      </c>
      <c r="D21" s="19">
        <v>0</v>
      </c>
      <c r="E21" s="19">
        <f t="shared" si="3"/>
        <v>0</v>
      </c>
      <c r="G21" s="51">
        <v>0</v>
      </c>
      <c r="H21" s="51">
        <v>0</v>
      </c>
      <c r="I21" s="51">
        <v>0</v>
      </c>
      <c r="J21" s="21">
        <f t="shared" si="4"/>
        <v>0</v>
      </c>
      <c r="L21" s="22" t="str">
        <f t="shared" si="5"/>
        <v>--</v>
      </c>
      <c r="M21" s="22" t="str">
        <f t="shared" si="5"/>
        <v>--</v>
      </c>
      <c r="N21" s="22" t="str">
        <f t="shared" si="5"/>
        <v>--</v>
      </c>
      <c r="O21" s="23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12</v>
      </c>
      <c r="V21">
        <f t="shared" si="7"/>
        <v>34</v>
      </c>
      <c r="W21">
        <f t="shared" si="8"/>
        <v>56</v>
      </c>
    </row>
    <row r="22" spans="1:30" ht="12.75" customHeight="1" x14ac:dyDescent="0.25">
      <c r="A22" s="27" t="s">
        <v>104</v>
      </c>
      <c r="B22" s="19">
        <v>0</v>
      </c>
      <c r="C22" s="19">
        <v>0</v>
      </c>
      <c r="D22" s="19">
        <v>0</v>
      </c>
      <c r="E22" s="19">
        <f t="shared" si="3"/>
        <v>0</v>
      </c>
      <c r="G22" s="51">
        <v>0</v>
      </c>
      <c r="H22" s="51">
        <v>0</v>
      </c>
      <c r="I22" s="51">
        <v>0</v>
      </c>
      <c r="J22" s="21">
        <f t="shared" si="4"/>
        <v>0</v>
      </c>
      <c r="L22" s="22" t="str">
        <f t="shared" si="5"/>
        <v>--</v>
      </c>
      <c r="M22" s="22" t="str">
        <f t="shared" si="5"/>
        <v>--</v>
      </c>
      <c r="N22" s="22" t="str">
        <f t="shared" si="5"/>
        <v>--</v>
      </c>
      <c r="O22" s="23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12</v>
      </c>
      <c r="V22">
        <f t="shared" si="7"/>
        <v>34</v>
      </c>
      <c r="W22">
        <f t="shared" si="8"/>
        <v>56</v>
      </c>
      <c r="AA22" s="21">
        <v>0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0</v>
      </c>
      <c r="C23" s="19">
        <f>C19</f>
        <v>0</v>
      </c>
      <c r="D23" s="19">
        <f>D19</f>
        <v>0</v>
      </c>
      <c r="E23" s="19">
        <f>E19</f>
        <v>0</v>
      </c>
      <c r="G23" s="21">
        <f>SUM(G17:G22)</f>
        <v>0</v>
      </c>
      <c r="H23" s="21">
        <f>SUM(H17:H22)</f>
        <v>0</v>
      </c>
      <c r="I23" s="21">
        <f>SUM(I17:I22)</f>
        <v>0</v>
      </c>
      <c r="J23" s="21">
        <f>SUM(J17:J22)</f>
        <v>0</v>
      </c>
      <c r="L23" s="22" t="str">
        <f t="shared" si="5"/>
        <v>--</v>
      </c>
      <c r="M23" s="22" t="str">
        <f t="shared" si="5"/>
        <v>--</v>
      </c>
      <c r="N23" s="22" t="str">
        <f t="shared" si="5"/>
        <v>--</v>
      </c>
      <c r="O23" s="23" t="str">
        <f t="shared" si="5"/>
        <v>--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0</v>
      </c>
      <c r="C26" s="54">
        <f>C14+C23</f>
        <v>0</v>
      </c>
      <c r="D26" s="54">
        <f>D14+D23</f>
        <v>0</v>
      </c>
      <c r="E26" s="19">
        <f>SUM(B26:D26)</f>
        <v>0</v>
      </c>
      <c r="G26" s="51">
        <v>0</v>
      </c>
      <c r="H26" s="51">
        <v>0</v>
      </c>
      <c r="I26" s="51">
        <v>0</v>
      </c>
      <c r="J26" s="21">
        <f>SUM(G26:I26)</f>
        <v>0</v>
      </c>
      <c r="L26" s="22" t="str">
        <f t="shared" ref="L26:O28" si="9">IF(B26&lt;&gt;0,G26/B26,"--")</f>
        <v>--</v>
      </c>
      <c r="M26" s="22" t="str">
        <f t="shared" si="9"/>
        <v>--</v>
      </c>
      <c r="N26" s="22" t="str">
        <f t="shared" si="9"/>
        <v>--</v>
      </c>
      <c r="O26" s="23" t="str">
        <f t="shared" si="9"/>
        <v>--</v>
      </c>
      <c r="Q26">
        <v>75</v>
      </c>
      <c r="U26">
        <f>$U$8</f>
        <v>12</v>
      </c>
      <c r="V26">
        <f>$V$8</f>
        <v>34</v>
      </c>
      <c r="W26">
        <f>$W$8</f>
        <v>56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12</v>
      </c>
      <c r="V27">
        <f>$V$8</f>
        <v>34</v>
      </c>
      <c r="W27">
        <f>$W$8</f>
        <v>56</v>
      </c>
    </row>
    <row r="28" spans="1:30" ht="12.75" customHeight="1" x14ac:dyDescent="0.25">
      <c r="A28" s="18" t="s">
        <v>17</v>
      </c>
      <c r="B28" s="19">
        <f>B26</f>
        <v>0</v>
      </c>
      <c r="C28" s="19">
        <f>C26</f>
        <v>0</v>
      </c>
      <c r="D28" s="19">
        <f>D26</f>
        <v>0</v>
      </c>
      <c r="E28" s="19">
        <f>E26</f>
        <v>0</v>
      </c>
      <c r="G28" s="21">
        <f>SUM(G26:G27)</f>
        <v>0</v>
      </c>
      <c r="H28" s="21">
        <f>SUM(H26:H27)</f>
        <v>0</v>
      </c>
      <c r="I28" s="21">
        <f>SUM(I26:I27)</f>
        <v>0</v>
      </c>
      <c r="J28" s="21">
        <f>SUM(J26:J27)</f>
        <v>0</v>
      </c>
      <c r="L28" s="22" t="str">
        <f t="shared" si="9"/>
        <v>--</v>
      </c>
      <c r="M28" s="22" t="str">
        <f t="shared" si="9"/>
        <v>--</v>
      </c>
      <c r="N28" s="22" t="str">
        <f t="shared" si="9"/>
        <v>--</v>
      </c>
      <c r="O28" s="23" t="str">
        <f t="shared" si="9"/>
        <v>--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0</v>
      </c>
      <c r="C30" s="19">
        <f>C28</f>
        <v>0</v>
      </c>
      <c r="D30" s="19">
        <f>D28</f>
        <v>0</v>
      </c>
      <c r="E30" s="19">
        <f>E28</f>
        <v>0</v>
      </c>
      <c r="G30" s="21">
        <f>SUM(G14,G23,G28)</f>
        <v>0</v>
      </c>
      <c r="H30" s="21">
        <f>SUM(H14,H23,H28)</f>
        <v>0</v>
      </c>
      <c r="I30" s="21">
        <f>SUM(I14,I23,I28)</f>
        <v>0</v>
      </c>
      <c r="J30" s="21">
        <f>SUM(J14,J23,J28)</f>
        <v>0</v>
      </c>
      <c r="L30" s="22" t="str">
        <f>IF(B30&lt;&gt;0,G30/B30,"--")</f>
        <v>--</v>
      </c>
      <c r="M30" s="22" t="str">
        <f>IF(C30&lt;&gt;0,H30/C30,"--")</f>
        <v>--</v>
      </c>
      <c r="N30" s="22" t="str">
        <f>IF(D30&lt;&gt;0,I30/D30,"--")</f>
        <v>--</v>
      </c>
      <c r="O30" s="23" t="str">
        <f>IF(E30&lt;&gt;0,J30/E30,"--")</f>
        <v>--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0</v>
      </c>
      <c r="C34" s="19">
        <v>0</v>
      </c>
      <c r="D34" s="19">
        <v>409.62801266798959</v>
      </c>
      <c r="E34" s="19">
        <f>SUM(B34:D34)</f>
        <v>409.62801266798959</v>
      </c>
      <c r="G34" s="51">
        <v>0</v>
      </c>
      <c r="H34" s="51">
        <v>0</v>
      </c>
      <c r="I34" s="51">
        <v>125.32787989915647</v>
      </c>
      <c r="J34" s="21">
        <f>SUM(G34:I34)</f>
        <v>125.32787989915647</v>
      </c>
      <c r="L34" s="22" t="str">
        <f t="shared" ref="L34:O37" si="10">IF(B34&lt;&gt;0,G34/B34,"--")</f>
        <v>--</v>
      </c>
      <c r="M34" s="22" t="str">
        <f t="shared" si="10"/>
        <v>--</v>
      </c>
      <c r="N34" s="22">
        <f t="shared" si="10"/>
        <v>0.30595534490639642</v>
      </c>
      <c r="O34" s="23">
        <f t="shared" si="10"/>
        <v>0.30595534490639642</v>
      </c>
      <c r="Q34">
        <v>0</v>
      </c>
      <c r="U34">
        <f>$U$8</f>
        <v>12</v>
      </c>
      <c r="V34">
        <f>$V$8</f>
        <v>34</v>
      </c>
      <c r="W34">
        <f>$W$8</f>
        <v>56</v>
      </c>
    </row>
    <row r="35" spans="1:23" ht="12.75" customHeight="1" x14ac:dyDescent="0.25">
      <c r="A35" s="27" t="s">
        <v>111</v>
      </c>
      <c r="B35" s="19">
        <v>0</v>
      </c>
      <c r="C35" s="19">
        <v>0</v>
      </c>
      <c r="D35" s="19">
        <v>409.62801266798965</v>
      </c>
      <c r="E35" s="19">
        <f>SUM(B35:D35)</f>
        <v>409.62801266798965</v>
      </c>
      <c r="G35" s="51">
        <v>0</v>
      </c>
      <c r="H35" s="51">
        <v>0</v>
      </c>
      <c r="I35" s="51">
        <v>478.78445806900152</v>
      </c>
      <c r="J35" s="21">
        <f>SUM(G35:I35)</f>
        <v>478.78445806900152</v>
      </c>
      <c r="L35" s="22" t="str">
        <f t="shared" si="10"/>
        <v>--</v>
      </c>
      <c r="M35" s="22" t="str">
        <f t="shared" si="10"/>
        <v>--</v>
      </c>
      <c r="N35" s="22">
        <f t="shared" si="10"/>
        <v>1.1688274318706429</v>
      </c>
      <c r="O35" s="23">
        <f t="shared" si="10"/>
        <v>1.1688274318706429</v>
      </c>
      <c r="Q35">
        <v>3</v>
      </c>
      <c r="U35">
        <f>$U$8</f>
        <v>12</v>
      </c>
      <c r="V35">
        <f>$V$8</f>
        <v>34</v>
      </c>
      <c r="W35">
        <f>$W$8</f>
        <v>56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12</v>
      </c>
      <c r="V36">
        <f>$V$8</f>
        <v>34</v>
      </c>
      <c r="W36">
        <f>$W$8</f>
        <v>56</v>
      </c>
    </row>
    <row r="37" spans="1:23" ht="12.75" customHeight="1" x14ac:dyDescent="0.25">
      <c r="A37" s="18" t="s">
        <v>17</v>
      </c>
      <c r="B37" s="19">
        <f>B34</f>
        <v>0</v>
      </c>
      <c r="C37" s="19">
        <f>C34</f>
        <v>0</v>
      </c>
      <c r="D37" s="19">
        <f>D34</f>
        <v>409.62801266798959</v>
      </c>
      <c r="E37" s="19">
        <f>E34</f>
        <v>409.62801266798959</v>
      </c>
      <c r="G37" s="21">
        <f>SUM(G34:G36)</f>
        <v>0</v>
      </c>
      <c r="H37" s="21">
        <f>SUM(H34:H36)</f>
        <v>0</v>
      </c>
      <c r="I37" s="21">
        <f>SUM(I34:I36)</f>
        <v>604.11233796815804</v>
      </c>
      <c r="J37" s="21">
        <f>SUM(J34:J36)</f>
        <v>604.11233796815804</v>
      </c>
      <c r="L37" s="22" t="str">
        <f t="shared" si="10"/>
        <v>--</v>
      </c>
      <c r="M37" s="22" t="str">
        <f t="shared" si="10"/>
        <v>--</v>
      </c>
      <c r="N37" s="22">
        <f t="shared" si="10"/>
        <v>1.4747827767770396</v>
      </c>
      <c r="O37" s="23">
        <f t="shared" si="10"/>
        <v>1.4747827767770396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505.26991987332769</v>
      </c>
      <c r="D40" s="19">
        <v>0</v>
      </c>
      <c r="E40" s="19">
        <f>SUM(B40:D40)</f>
        <v>505.26991987332769</v>
      </c>
      <c r="G40" s="51">
        <v>0</v>
      </c>
      <c r="H40" s="51">
        <v>37.513385203491225</v>
      </c>
      <c r="I40" s="51">
        <v>0</v>
      </c>
      <c r="J40" s="21">
        <f>SUM(G40:I40)</f>
        <v>37.513385203491225</v>
      </c>
      <c r="L40" s="22" t="str">
        <f t="shared" ref="L40:O43" si="11">IF(B40&lt;&gt;0,G40/B40,"--")</f>
        <v>--</v>
      </c>
      <c r="M40" s="22">
        <f t="shared" si="11"/>
        <v>7.4244247931671684E-2</v>
      </c>
      <c r="N40" s="22" t="str">
        <f t="shared" si="11"/>
        <v>--</v>
      </c>
      <c r="O40" s="23">
        <f t="shared" si="11"/>
        <v>7.4244247931671684E-2</v>
      </c>
      <c r="Q40">
        <v>1</v>
      </c>
      <c r="R40">
        <v>2</v>
      </c>
      <c r="U40">
        <f>$U$8</f>
        <v>12</v>
      </c>
      <c r="V40">
        <f>$V$8</f>
        <v>34</v>
      </c>
      <c r="W40">
        <f>$W$8</f>
        <v>56</v>
      </c>
    </row>
    <row r="41" spans="1:23" ht="12.75" customHeight="1" x14ac:dyDescent="0.25">
      <c r="A41" s="27" t="s">
        <v>97</v>
      </c>
      <c r="B41" s="19">
        <v>0</v>
      </c>
      <c r="C41" s="19">
        <v>505.26991987332769</v>
      </c>
      <c r="D41" s="19">
        <v>0</v>
      </c>
      <c r="E41" s="19">
        <f>SUM(B41:D41)</f>
        <v>505.26991987332769</v>
      </c>
      <c r="G41" s="51">
        <v>0</v>
      </c>
      <c r="H41" s="51">
        <v>158.49842583973196</v>
      </c>
      <c r="I41" s="51">
        <v>0</v>
      </c>
      <c r="J41" s="21">
        <f>SUM(G41:I41)</f>
        <v>158.49842583973196</v>
      </c>
      <c r="L41" s="22" t="str">
        <f t="shared" si="11"/>
        <v>--</v>
      </c>
      <c r="M41" s="22">
        <f t="shared" si="11"/>
        <v>0.3136906029938768</v>
      </c>
      <c r="N41" s="22" t="str">
        <f t="shared" si="11"/>
        <v>--</v>
      </c>
      <c r="O41" s="23">
        <f t="shared" si="11"/>
        <v>0.3136906029938768</v>
      </c>
      <c r="Q41">
        <v>5</v>
      </c>
      <c r="R41">
        <v>7</v>
      </c>
      <c r="U41">
        <f>$U$8</f>
        <v>12</v>
      </c>
      <c r="V41">
        <f>$V$8</f>
        <v>34</v>
      </c>
      <c r="W41">
        <f>$W$8</f>
        <v>56</v>
      </c>
    </row>
    <row r="42" spans="1:23" ht="12.75" customHeight="1" x14ac:dyDescent="0.25">
      <c r="A42" s="18" t="s">
        <v>16</v>
      </c>
      <c r="B42" s="19">
        <v>0</v>
      </c>
      <c r="C42" s="19">
        <v>505.26991987332769</v>
      </c>
      <c r="D42" s="19">
        <v>0</v>
      </c>
      <c r="E42" s="19">
        <f>SUM(B42:D42)</f>
        <v>505.26991987332769</v>
      </c>
      <c r="G42" s="51">
        <v>0</v>
      </c>
      <c r="H42" s="51">
        <v>209.68367920776274</v>
      </c>
      <c r="I42" s="51">
        <v>0</v>
      </c>
      <c r="J42" s="21">
        <f>SUM(G42:I42)</f>
        <v>209.68367920776274</v>
      </c>
      <c r="L42" s="22" t="str">
        <f t="shared" si="11"/>
        <v>--</v>
      </c>
      <c r="M42" s="22">
        <f t="shared" si="11"/>
        <v>0.41499339454114131</v>
      </c>
      <c r="N42" s="22" t="str">
        <f t="shared" si="11"/>
        <v>--</v>
      </c>
      <c r="O42" s="23">
        <f t="shared" si="11"/>
        <v>0.41499339454114131</v>
      </c>
      <c r="Q42">
        <v>10</v>
      </c>
      <c r="U42">
        <f>$U$8</f>
        <v>12</v>
      </c>
      <c r="V42">
        <f>$V$8</f>
        <v>34</v>
      </c>
      <c r="W42">
        <f>$W$8</f>
        <v>56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505.26991987332769</v>
      </c>
      <c r="D43" s="19">
        <f>D40</f>
        <v>0</v>
      </c>
      <c r="E43" s="19">
        <f>E40</f>
        <v>505.26991987332769</v>
      </c>
      <c r="G43" s="21">
        <f>SUM(G40:G42)</f>
        <v>0</v>
      </c>
      <c r="H43" s="21">
        <f>SUM(H40:H42)</f>
        <v>405.69549025098593</v>
      </c>
      <c r="I43" s="21">
        <f>SUM(I40:I42)</f>
        <v>0</v>
      </c>
      <c r="J43" s="21">
        <f>SUM(J40:J42)</f>
        <v>405.69549025098593</v>
      </c>
      <c r="L43" s="22" t="str">
        <f t="shared" si="11"/>
        <v>--</v>
      </c>
      <c r="M43" s="22">
        <f t="shared" si="11"/>
        <v>0.80292824546668973</v>
      </c>
      <c r="N43" s="22" t="str">
        <f t="shared" si="11"/>
        <v>--</v>
      </c>
      <c r="O43" s="23">
        <f t="shared" si="11"/>
        <v>0.80292824546668973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0</v>
      </c>
      <c r="C46" s="64">
        <f>C37+C43</f>
        <v>505.26991987332769</v>
      </c>
      <c r="D46" s="64">
        <f>D37+D43</f>
        <v>409.62801266798959</v>
      </c>
      <c r="E46" s="19">
        <f>SUM(B46:D46)</f>
        <v>914.89793254131723</v>
      </c>
      <c r="G46" s="51">
        <v>0</v>
      </c>
      <c r="H46" s="51">
        <v>627.90607558451075</v>
      </c>
      <c r="I46" s="51">
        <v>6710.0700044986461</v>
      </c>
      <c r="J46" s="21">
        <f>SUM(G46:I46)</f>
        <v>7337.9760800831573</v>
      </c>
      <c r="L46" s="22" t="str">
        <f t="shared" ref="L46:O48" si="12">IF(B46&lt;&gt;0,G46/B46,"--")</f>
        <v>--</v>
      </c>
      <c r="M46" s="22">
        <f t="shared" si="12"/>
        <v>1.2427141432482824</v>
      </c>
      <c r="N46" s="22">
        <f t="shared" si="12"/>
        <v>16.380886553130512</v>
      </c>
      <c r="O46" s="23">
        <f t="shared" si="12"/>
        <v>8.0205406735376688</v>
      </c>
      <c r="Q46">
        <v>11</v>
      </c>
      <c r="U46">
        <f>$U$8</f>
        <v>12</v>
      </c>
      <c r="V46">
        <f>$V$8</f>
        <v>34</v>
      </c>
      <c r="W46">
        <f>$W$8</f>
        <v>56</v>
      </c>
    </row>
    <row r="47" spans="1:23" ht="12.75" customHeight="1" x14ac:dyDescent="0.25">
      <c r="A47" s="27" t="s">
        <v>30</v>
      </c>
      <c r="B47" s="19">
        <v>0</v>
      </c>
      <c r="C47" s="19">
        <v>505.26991987332775</v>
      </c>
      <c r="D47" s="19">
        <v>0</v>
      </c>
      <c r="E47" s="19">
        <f>SUM(B47:D47)</f>
        <v>505.26991987332775</v>
      </c>
      <c r="G47" s="51">
        <v>0</v>
      </c>
      <c r="H47" s="51">
        <v>1911.2457532639767</v>
      </c>
      <c r="I47" s="51">
        <v>0</v>
      </c>
      <c r="J47" s="21">
        <f>SUM(G47:I47)</f>
        <v>1911.2457532639767</v>
      </c>
      <c r="L47" s="22" t="str">
        <f t="shared" si="12"/>
        <v>--</v>
      </c>
      <c r="M47" s="22">
        <f t="shared" si="12"/>
        <v>3.7826232635086017</v>
      </c>
      <c r="N47" s="22" t="str">
        <f t="shared" si="12"/>
        <v>--</v>
      </c>
      <c r="O47" s="23">
        <f t="shared" si="12"/>
        <v>3.7826232635086017</v>
      </c>
      <c r="Q47">
        <v>12</v>
      </c>
      <c r="U47">
        <f>$U$8</f>
        <v>12</v>
      </c>
      <c r="V47">
        <f>$V$8</f>
        <v>34</v>
      </c>
      <c r="W47">
        <f>$W$8</f>
        <v>56</v>
      </c>
    </row>
    <row r="48" spans="1:23" ht="12.75" customHeight="1" x14ac:dyDescent="0.25">
      <c r="A48" s="18" t="s">
        <v>17</v>
      </c>
      <c r="B48" s="19">
        <f>B46</f>
        <v>0</v>
      </c>
      <c r="C48" s="19">
        <f>C46</f>
        <v>505.26991987332769</v>
      </c>
      <c r="D48" s="19">
        <f>D46</f>
        <v>409.62801266798959</v>
      </c>
      <c r="E48" s="19">
        <f>E46</f>
        <v>914.89793254131723</v>
      </c>
      <c r="G48" s="21">
        <f>SUM(G46:G47)</f>
        <v>0</v>
      </c>
      <c r="H48" s="21">
        <f>SUM(H46:H47)</f>
        <v>2539.1518288484876</v>
      </c>
      <c r="I48" s="21">
        <f>SUM(I46:I47)</f>
        <v>6710.0700044986461</v>
      </c>
      <c r="J48" s="21">
        <f>SUM(J46:J47)</f>
        <v>9249.2218333471337</v>
      </c>
      <c r="L48" s="22" t="str">
        <f t="shared" si="12"/>
        <v>--</v>
      </c>
      <c r="M48" s="22">
        <f t="shared" si="12"/>
        <v>5.0253374067568846</v>
      </c>
      <c r="N48" s="22">
        <f t="shared" si="12"/>
        <v>16.380886553130512</v>
      </c>
      <c r="O48" s="23">
        <f t="shared" si="12"/>
        <v>10.109566875569953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0</v>
      </c>
      <c r="C50" s="28">
        <f>C48</f>
        <v>505.26991987332769</v>
      </c>
      <c r="D50" s="28">
        <f>D48</f>
        <v>409.62801266798959</v>
      </c>
      <c r="E50" s="28">
        <f>E48</f>
        <v>914.89793254131723</v>
      </c>
      <c r="F50" s="29"/>
      <c r="G50" s="30">
        <f>SUM(G37,G43,G48)</f>
        <v>0</v>
      </c>
      <c r="H50" s="30">
        <f>SUM(H37,H43,H48)</f>
        <v>2944.8473190994737</v>
      </c>
      <c r="I50" s="30">
        <f>SUM(I37,I43,I48)</f>
        <v>7314.1823424668037</v>
      </c>
      <c r="J50" s="30">
        <f>SUM(J37,J43,J48)</f>
        <v>10259.029661566277</v>
      </c>
      <c r="K50" s="29"/>
      <c r="L50" s="31" t="str">
        <f t="shared" ref="L50:O51" si="13">IF(B50&lt;&gt;0,G50/B50,"--")</f>
        <v>--</v>
      </c>
      <c r="M50" s="31">
        <f t="shared" si="13"/>
        <v>5.8282656522235747</v>
      </c>
      <c r="N50" s="31">
        <f t="shared" si="13"/>
        <v>17.855669329907553</v>
      </c>
      <c r="O50" s="32">
        <f t="shared" si="13"/>
        <v>11.213305109423203</v>
      </c>
    </row>
    <row r="51" spans="1:23" ht="12.75" customHeight="1" thickBot="1" x14ac:dyDescent="0.35">
      <c r="A51" s="33" t="s">
        <v>17</v>
      </c>
      <c r="B51" s="37">
        <f>SUM(B30,B50)</f>
        <v>0</v>
      </c>
      <c r="C51" s="37">
        <f>SUM(C30,C50)</f>
        <v>505.26991987332769</v>
      </c>
      <c r="D51" s="37">
        <f>SUM(D30,D50)</f>
        <v>409.62801266798959</v>
      </c>
      <c r="E51" s="37">
        <f>SUM(E30,E50)</f>
        <v>914.89793254131723</v>
      </c>
      <c r="F51" s="84"/>
      <c r="G51" s="39">
        <f>SUM(G30,G50)</f>
        <v>0</v>
      </c>
      <c r="H51" s="39">
        <f>SUM(H30,H50)</f>
        <v>2944.8473190994737</v>
      </c>
      <c r="I51" s="39">
        <f>SUM(I30,I50)</f>
        <v>7314.1823424668037</v>
      </c>
      <c r="J51" s="39">
        <f>SUM(J30,J50)</f>
        <v>10259.029661566277</v>
      </c>
      <c r="K51" s="84"/>
      <c r="L51" s="40" t="str">
        <f t="shared" si="13"/>
        <v>--</v>
      </c>
      <c r="M51" s="40">
        <f t="shared" si="13"/>
        <v>5.8282656522235747</v>
      </c>
      <c r="N51" s="40">
        <f t="shared" si="13"/>
        <v>17.855669329907553</v>
      </c>
      <c r="O51" s="41">
        <f t="shared" si="13"/>
        <v>11.213305109423203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ht="12.75" customHeight="1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12</v>
      </c>
      <c r="V55">
        <f>$V$8</f>
        <v>34</v>
      </c>
      <c r="W55">
        <f>$W$8</f>
        <v>56</v>
      </c>
    </row>
    <row r="56" spans="1:23" ht="12.75" customHeight="1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12</v>
      </c>
      <c r="V56">
        <f>$V$8</f>
        <v>34</v>
      </c>
      <c r="W56">
        <f>$W$8</f>
        <v>56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12</v>
      </c>
      <c r="V59">
        <f>$V$8</f>
        <v>34</v>
      </c>
      <c r="W59">
        <f>$W$8</f>
        <v>56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12</v>
      </c>
      <c r="V60">
        <f>$V$8</f>
        <v>34</v>
      </c>
      <c r="W60">
        <f>$W$8</f>
        <v>56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0</v>
      </c>
      <c r="C64" s="19">
        <f>C51</f>
        <v>505.26991987332769</v>
      </c>
      <c r="D64" s="19">
        <f>D51</f>
        <v>409.62801266798959</v>
      </c>
      <c r="E64" s="19">
        <f>E51</f>
        <v>914.89793254131723</v>
      </c>
      <c r="G64" s="21">
        <f>SUM(G51,G62)</f>
        <v>0</v>
      </c>
      <c r="H64" s="21">
        <f>SUM(H51,H62)</f>
        <v>2944.8473190994737</v>
      </c>
      <c r="I64" s="21">
        <f>SUM(I51,I62)</f>
        <v>7314.1823424668037</v>
      </c>
      <c r="J64" s="21">
        <f>SUM(J51,J62)</f>
        <v>10259.029661566277</v>
      </c>
      <c r="L64" s="22" t="str">
        <f>IF(B64&lt;&gt;0,G64/B64,"--")</f>
        <v>--</v>
      </c>
      <c r="M64" s="22">
        <f>IF(C64&lt;&gt;0,H64/C64,"--")</f>
        <v>5.8282656522235747</v>
      </c>
      <c r="N64" s="22">
        <f>IF(D64&lt;&gt;0,I64/D64,"--")</f>
        <v>17.855669329907553</v>
      </c>
      <c r="O64" s="22">
        <f>IF(E64&lt;&gt;0,J64/E64,"--")</f>
        <v>11.213305109423203</v>
      </c>
    </row>
    <row r="65" spans="1:23" hidden="1" x14ac:dyDescent="0.25"/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12</v>
      </c>
      <c r="V66">
        <f>$V$8</f>
        <v>34</v>
      </c>
      <c r="W66">
        <f>$W$8</f>
        <v>56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8.8817841970012523E-16</v>
      </c>
      <c r="N67" s="70">
        <v>0</v>
      </c>
      <c r="Q67">
        <v>134</v>
      </c>
      <c r="U67">
        <f>$U$8</f>
        <v>12</v>
      </c>
      <c r="V67">
        <f>$V$8</f>
        <v>34</v>
      </c>
      <c r="W67">
        <f>$W$8</f>
        <v>56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8.8817841970012523E-16</v>
      </c>
      <c r="N68" s="70">
        <v>0</v>
      </c>
      <c r="Q68">
        <v>84</v>
      </c>
      <c r="R68">
        <v>19</v>
      </c>
      <c r="U68">
        <f>$U$8</f>
        <v>12</v>
      </c>
      <c r="V68">
        <f>$V$8</f>
        <v>34</v>
      </c>
      <c r="W68">
        <f>$W$8</f>
        <v>56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4.34 - Cost of Wasted UAA Mail -- Package Services, Parcel Post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34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12</v>
      </c>
      <c r="V8" s="25">
        <f>VLOOKUP($Y$6,WMap,4,FALSE)</f>
        <v>34</v>
      </c>
      <c r="W8" s="26">
        <f>VLOOKUP($Y$6,WMap,5,FALSE)</f>
        <v>56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12</v>
      </c>
      <c r="V9">
        <f>$V$8</f>
        <v>34</v>
      </c>
      <c r="W9">
        <f>$W$8</f>
        <v>56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12</v>
      </c>
      <c r="V10">
        <f>$V$8</f>
        <v>34</v>
      </c>
      <c r="W10">
        <f>$W$8</f>
        <v>56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12</v>
      </c>
      <c r="V11">
        <f>$V$8</f>
        <v>34</v>
      </c>
      <c r="W11">
        <f>$W$8</f>
        <v>56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12</v>
      </c>
      <c r="V12">
        <f>$V$8</f>
        <v>34</v>
      </c>
      <c r="W12">
        <f>$W$8</f>
        <v>56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12</v>
      </c>
      <c r="V13">
        <f>$V$8</f>
        <v>34</v>
      </c>
      <c r="W13">
        <f>$W$8</f>
        <v>56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12</v>
      </c>
      <c r="V17">
        <f>$V$8</f>
        <v>34</v>
      </c>
      <c r="W17">
        <f>$W$8</f>
        <v>56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12</v>
      </c>
      <c r="V18">
        <f>$V$8</f>
        <v>34</v>
      </c>
      <c r="W18">
        <f>$W$8</f>
        <v>56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12</v>
      </c>
      <c r="V19">
        <f>$V$8</f>
        <v>34</v>
      </c>
      <c r="W19">
        <f>$W$8</f>
        <v>56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12</v>
      </c>
      <c r="V20">
        <f>$V$8</f>
        <v>34</v>
      </c>
      <c r="W20">
        <f>$W$8</f>
        <v>56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12</v>
      </c>
      <c r="V24">
        <f t="shared" ref="V24:V29" si="8">$V$8</f>
        <v>34</v>
      </c>
      <c r="W24">
        <f t="shared" ref="W24:W29" si="9">$W$8</f>
        <v>56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12</v>
      </c>
      <c r="V25">
        <f t="shared" si="8"/>
        <v>34</v>
      </c>
      <c r="W25">
        <f t="shared" si="9"/>
        <v>56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12</v>
      </c>
      <c r="V26">
        <f t="shared" si="8"/>
        <v>34</v>
      </c>
      <c r="W26">
        <f t="shared" si="9"/>
        <v>56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12</v>
      </c>
      <c r="V27">
        <f t="shared" si="8"/>
        <v>34</v>
      </c>
      <c r="W27">
        <f t="shared" si="9"/>
        <v>56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12</v>
      </c>
      <c r="V28">
        <f t="shared" si="8"/>
        <v>34</v>
      </c>
      <c r="W28">
        <f t="shared" si="9"/>
        <v>56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12</v>
      </c>
      <c r="V29">
        <f t="shared" si="8"/>
        <v>34</v>
      </c>
      <c r="W29">
        <f t="shared" si="9"/>
        <v>56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12</v>
      </c>
      <c r="V36">
        <f>$V$8</f>
        <v>34</v>
      </c>
      <c r="W36">
        <f>$W$8</f>
        <v>56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12</v>
      </c>
      <c r="V37">
        <f>$V$8</f>
        <v>34</v>
      </c>
      <c r="W37">
        <f>$W$8</f>
        <v>56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1">IF(B41&lt;&gt;0,G41/B41,"--")</f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1</v>
      </c>
      <c r="R41">
        <v>2</v>
      </c>
      <c r="U41">
        <f>$U$8</f>
        <v>12</v>
      </c>
      <c r="V41">
        <f>$V$8</f>
        <v>34</v>
      </c>
      <c r="W41">
        <f>$W$8</f>
        <v>56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5</v>
      </c>
      <c r="R42">
        <v>7</v>
      </c>
      <c r="U42">
        <f>$U$8</f>
        <v>12</v>
      </c>
      <c r="V42">
        <f>$V$8</f>
        <v>34</v>
      </c>
      <c r="W42">
        <f>$W$8</f>
        <v>56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 t="str">
        <f t="shared" si="12"/>
        <v>--</v>
      </c>
      <c r="O45" s="32" t="str">
        <f t="shared" si="12"/>
        <v>--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0</v>
      </c>
      <c r="D46" s="19">
        <f>SUM(D32,D45)</f>
        <v>0</v>
      </c>
      <c r="E46" s="19">
        <f>SUM(E32,E45)</f>
        <v>0</v>
      </c>
      <c r="G46" s="51">
        <f>SUM(G32,G45)</f>
        <v>0</v>
      </c>
      <c r="H46" s="51">
        <f>SUM(H32,H45)</f>
        <v>0</v>
      </c>
      <c r="I46" s="51">
        <f>SUM(I32,I45)</f>
        <v>0</v>
      </c>
      <c r="J46" s="51">
        <f>SUM(J32,J45)</f>
        <v>0</v>
      </c>
      <c r="L46" s="22" t="str">
        <f t="shared" si="12"/>
        <v>--</v>
      </c>
      <c r="M46" s="22" t="str">
        <f t="shared" si="12"/>
        <v>--</v>
      </c>
      <c r="N46" s="22" t="str">
        <f t="shared" si="12"/>
        <v>--</v>
      </c>
      <c r="O46" s="23" t="str">
        <f t="shared" si="12"/>
        <v>--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12</v>
      </c>
      <c r="V50">
        <f>$V$8</f>
        <v>34</v>
      </c>
      <c r="W50">
        <f>$W$8</f>
        <v>56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12</v>
      </c>
      <c r="V51">
        <f>$V$8</f>
        <v>34</v>
      </c>
      <c r="W51">
        <f>$W$8</f>
        <v>56</v>
      </c>
    </row>
    <row r="52" spans="1:23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3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14">IF(B54&lt;&gt;0,G54/B54,"--")</f>
        <v>--</v>
      </c>
      <c r="M54" s="22" t="str">
        <f t="shared" si="14"/>
        <v>--</v>
      </c>
      <c r="N54" s="22" t="str">
        <f t="shared" si="14"/>
        <v>--</v>
      </c>
      <c r="O54" s="23" t="str">
        <f t="shared" si="14"/>
        <v>--</v>
      </c>
      <c r="Q54">
        <v>105</v>
      </c>
      <c r="U54">
        <f>$U$8</f>
        <v>12</v>
      </c>
      <c r="V54">
        <f>$V$8</f>
        <v>34</v>
      </c>
      <c r="W54">
        <f>$W$8</f>
        <v>56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12</v>
      </c>
      <c r="V55">
        <f>$V$8</f>
        <v>34</v>
      </c>
      <c r="W55">
        <f>$W$8</f>
        <v>56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14"/>
        <v>--</v>
      </c>
      <c r="M56" s="31" t="str">
        <f t="shared" si="14"/>
        <v>--</v>
      </c>
      <c r="N56" s="31" t="str">
        <f t="shared" si="14"/>
        <v>--</v>
      </c>
      <c r="O56" s="32" t="str">
        <f t="shared" si="14"/>
        <v>--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0</v>
      </c>
      <c r="D57" s="104">
        <f>SUM(D52,D56)</f>
        <v>0</v>
      </c>
      <c r="E57" s="104">
        <f>SUM(E52,E56)</f>
        <v>0</v>
      </c>
      <c r="F57" s="84"/>
      <c r="G57" s="81">
        <f>SUM(G52,G56)</f>
        <v>0</v>
      </c>
      <c r="H57" s="81">
        <f>SUM(H52,H56)</f>
        <v>0</v>
      </c>
      <c r="I57" s="81">
        <f>SUM(I52,I56)</f>
        <v>0</v>
      </c>
      <c r="J57" s="81">
        <f>SUM(J52,J56)</f>
        <v>0</v>
      </c>
      <c r="K57" s="84"/>
      <c r="L57" s="40" t="str">
        <f t="shared" si="14"/>
        <v>--</v>
      </c>
      <c r="M57" s="40" t="str">
        <f t="shared" si="14"/>
        <v>--</v>
      </c>
      <c r="N57" s="40" t="str">
        <f t="shared" si="14"/>
        <v>--</v>
      </c>
      <c r="O57" s="41" t="str">
        <f t="shared" si="14"/>
        <v>--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0</v>
      </c>
      <c r="D59" s="19">
        <f>D46</f>
        <v>0</v>
      </c>
      <c r="E59" s="19">
        <f>E46</f>
        <v>0</v>
      </c>
      <c r="G59" s="51">
        <f>SUM(G46,G57)</f>
        <v>0</v>
      </c>
      <c r="H59" s="51">
        <f>SUM(H46,H57)</f>
        <v>0</v>
      </c>
      <c r="I59" s="51">
        <f>SUM(I46,I57)</f>
        <v>0</v>
      </c>
      <c r="J59" s="51">
        <f>SUM(J46,J57)</f>
        <v>0</v>
      </c>
      <c r="L59" s="22" t="str">
        <f>IF(B59&lt;&gt;0,G59/B59,"--")</f>
        <v>--</v>
      </c>
      <c r="M59" s="22" t="str">
        <f>IF(C59&lt;&gt;0,H59/C59,"--")</f>
        <v>--</v>
      </c>
      <c r="N59" s="22" t="str">
        <f>IF(D59&lt;&gt;0,I59/D59,"--")</f>
        <v>--</v>
      </c>
      <c r="O59" s="22" t="str">
        <f>IF(E59&lt;&gt;0,J59/E59,"--")</f>
        <v>--</v>
      </c>
      <c r="U59">
        <f>$U$8</f>
        <v>12</v>
      </c>
      <c r="V59">
        <f>$V$8</f>
        <v>34</v>
      </c>
      <c r="W59">
        <f>$W$8</f>
        <v>56</v>
      </c>
    </row>
    <row r="60" spans="1:23" hidden="1" x14ac:dyDescent="0.25">
      <c r="B60" s="19"/>
      <c r="C60" s="19"/>
      <c r="D60" s="19"/>
      <c r="E60" s="19"/>
      <c r="G60" s="51"/>
      <c r="H60" s="51"/>
      <c r="I60" s="51"/>
      <c r="J60" s="51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12</v>
      </c>
      <c r="V61">
        <f>$V$8</f>
        <v>34</v>
      </c>
      <c r="W61">
        <f>$W$8</f>
        <v>56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12</v>
      </c>
      <c r="V62">
        <f>$V$8</f>
        <v>34</v>
      </c>
      <c r="W62">
        <f>$W$8</f>
        <v>56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12</v>
      </c>
      <c r="V63">
        <f>$V$8</f>
        <v>34</v>
      </c>
      <c r="W63">
        <f>$W$8</f>
        <v>56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4.35 - Cost of Forwarded UAA Mail -- Package Services, Parcel Select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35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0</v>
      </c>
      <c r="C8" s="64">
        <v>0</v>
      </c>
      <c r="D8" s="64">
        <v>0</v>
      </c>
      <c r="E8" s="54">
        <f t="shared" ref="E8:E13" si="0">SUM(B8:D8)</f>
        <v>0</v>
      </c>
      <c r="F8" s="50"/>
      <c r="G8" s="51">
        <v>0</v>
      </c>
      <c r="H8" s="51">
        <v>0</v>
      </c>
      <c r="I8" s="51">
        <v>0</v>
      </c>
      <c r="J8" s="51">
        <f t="shared" ref="J8:J13" si="1">SUM(G8:I8)</f>
        <v>0</v>
      </c>
      <c r="K8" s="50"/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28</v>
      </c>
      <c r="U8" s="24">
        <f>VLOOKUP($Y$6,FMap,5,FALSE)</f>
        <v>13</v>
      </c>
      <c r="V8" s="25">
        <f>VLOOKUP($Y$6,FMap,6,FALSE)</f>
        <v>35</v>
      </c>
      <c r="W8" s="26">
        <f>VLOOKUP($Y$6,FMap,7,FALSE)</f>
        <v>57</v>
      </c>
    </row>
    <row r="9" spans="1:25" x14ac:dyDescent="0.25">
      <c r="A9" s="27" t="s">
        <v>24</v>
      </c>
      <c r="B9" s="64">
        <v>0</v>
      </c>
      <c r="C9" s="64">
        <v>0</v>
      </c>
      <c r="D9" s="64">
        <v>0</v>
      </c>
      <c r="E9" s="54">
        <f t="shared" si="0"/>
        <v>0</v>
      </c>
      <c r="F9" s="50"/>
      <c r="G9" s="51">
        <v>0</v>
      </c>
      <c r="H9" s="51">
        <v>0</v>
      </c>
      <c r="I9" s="51">
        <v>0</v>
      </c>
      <c r="J9" s="51">
        <f t="shared" si="1"/>
        <v>0</v>
      </c>
      <c r="K9" s="50"/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29</v>
      </c>
      <c r="U9">
        <f>$U$8</f>
        <v>13</v>
      </c>
      <c r="V9">
        <f>$V$8</f>
        <v>35</v>
      </c>
      <c r="W9">
        <f>$W$8</f>
        <v>57</v>
      </c>
    </row>
    <row r="10" spans="1:25" x14ac:dyDescent="0.25">
      <c r="A10" s="18" t="s">
        <v>25</v>
      </c>
      <c r="B10" s="54">
        <v>0</v>
      </c>
      <c r="C10" s="54">
        <v>0</v>
      </c>
      <c r="D10" s="54">
        <v>0</v>
      </c>
      <c r="E10" s="54">
        <f t="shared" si="0"/>
        <v>0</v>
      </c>
      <c r="F10" s="50"/>
      <c r="G10" s="51">
        <v>0</v>
      </c>
      <c r="H10" s="51">
        <v>0</v>
      </c>
      <c r="I10" s="51">
        <v>0</v>
      </c>
      <c r="J10" s="51">
        <f t="shared" si="1"/>
        <v>0</v>
      </c>
      <c r="K10" s="50"/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30</v>
      </c>
      <c r="S10">
        <v>10</v>
      </c>
      <c r="U10">
        <f>$U$8</f>
        <v>13</v>
      </c>
      <c r="V10">
        <f>$V$8</f>
        <v>35</v>
      </c>
      <c r="W10">
        <f>$W$8</f>
        <v>57</v>
      </c>
    </row>
    <row r="11" spans="1:25" x14ac:dyDescent="0.25">
      <c r="A11" s="18" t="s">
        <v>26</v>
      </c>
      <c r="B11" s="54">
        <v>0</v>
      </c>
      <c r="C11" s="54">
        <v>0</v>
      </c>
      <c r="D11" s="54">
        <v>0</v>
      </c>
      <c r="E11" s="54">
        <f t="shared" si="0"/>
        <v>0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31</v>
      </c>
      <c r="S11">
        <v>10</v>
      </c>
      <c r="U11">
        <f>$U$8</f>
        <v>13</v>
      </c>
      <c r="V11">
        <f>$V$8</f>
        <v>35</v>
      </c>
      <c r="W11">
        <f>$W$8</f>
        <v>57</v>
      </c>
    </row>
    <row r="12" spans="1:25" x14ac:dyDescent="0.25">
      <c r="A12" s="27" t="s">
        <v>92</v>
      </c>
      <c r="B12" s="54">
        <v>0</v>
      </c>
      <c r="C12" s="54">
        <v>0</v>
      </c>
      <c r="D12" s="54">
        <v>0</v>
      </c>
      <c r="E12" s="54">
        <f t="shared" si="0"/>
        <v>0</v>
      </c>
      <c r="F12" s="50"/>
      <c r="G12" s="51">
        <v>0</v>
      </c>
      <c r="H12" s="51">
        <v>0</v>
      </c>
      <c r="I12" s="51">
        <v>0</v>
      </c>
      <c r="J12" s="51">
        <f t="shared" si="1"/>
        <v>0</v>
      </c>
      <c r="K12" s="50"/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13</v>
      </c>
      <c r="V12">
        <f>$V$8</f>
        <v>35</v>
      </c>
      <c r="W12">
        <f>$W$8</f>
        <v>57</v>
      </c>
    </row>
    <row r="13" spans="1:25" x14ac:dyDescent="0.25">
      <c r="A13" s="27" t="s">
        <v>93</v>
      </c>
      <c r="B13" s="54">
        <v>0</v>
      </c>
      <c r="C13" s="54">
        <v>0</v>
      </c>
      <c r="D13" s="54">
        <v>0</v>
      </c>
      <c r="E13" s="54">
        <f t="shared" si="0"/>
        <v>0</v>
      </c>
      <c r="F13" s="50"/>
      <c r="G13" s="51">
        <v>0</v>
      </c>
      <c r="H13" s="51">
        <v>0</v>
      </c>
      <c r="I13" s="51">
        <v>0</v>
      </c>
      <c r="J13" s="51">
        <f t="shared" si="1"/>
        <v>0</v>
      </c>
      <c r="K13" s="50"/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35</v>
      </c>
      <c r="S13">
        <v>10</v>
      </c>
      <c r="U13">
        <f>$U$8</f>
        <v>13</v>
      </c>
      <c r="V13">
        <f>$V$8</f>
        <v>35</v>
      </c>
      <c r="W13">
        <f>$W$8</f>
        <v>57</v>
      </c>
    </row>
    <row r="14" spans="1:25" x14ac:dyDescent="0.25">
      <c r="A14" s="18" t="s">
        <v>17</v>
      </c>
      <c r="B14" s="54">
        <f>B10</f>
        <v>0</v>
      </c>
      <c r="C14" s="54">
        <f>C10</f>
        <v>0</v>
      </c>
      <c r="D14" s="54">
        <f>D10</f>
        <v>0</v>
      </c>
      <c r="E14" s="54">
        <f>E10</f>
        <v>0</v>
      </c>
      <c r="F14" s="50"/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K14" s="50"/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0</v>
      </c>
      <c r="C17" s="54">
        <f>C14</f>
        <v>0</v>
      </c>
      <c r="D17" s="54">
        <f>D14</f>
        <v>0</v>
      </c>
      <c r="E17" s="54">
        <f>SUM(B17:D17)</f>
        <v>0</v>
      </c>
      <c r="F17" s="50"/>
      <c r="G17" s="51">
        <v>0</v>
      </c>
      <c r="H17" s="51">
        <v>0</v>
      </c>
      <c r="I17" s="51">
        <v>0</v>
      </c>
      <c r="J17" s="51">
        <f>SUM(G17:I17)</f>
        <v>0</v>
      </c>
      <c r="K17" s="50"/>
      <c r="L17" s="22" t="str">
        <f t="shared" ref="L17:O19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38</v>
      </c>
      <c r="U17">
        <f>$U$8</f>
        <v>13</v>
      </c>
      <c r="V17">
        <f>$V$8</f>
        <v>35</v>
      </c>
      <c r="W17">
        <f>$W$8</f>
        <v>57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13</v>
      </c>
      <c r="V18">
        <f>$V$8</f>
        <v>35</v>
      </c>
      <c r="W18">
        <f>$W$8</f>
        <v>57</v>
      </c>
    </row>
    <row r="19" spans="1:23" x14ac:dyDescent="0.25">
      <c r="A19" s="18" t="s">
        <v>17</v>
      </c>
      <c r="B19" s="54">
        <f>B17</f>
        <v>0</v>
      </c>
      <c r="C19" s="54">
        <f>C17</f>
        <v>0</v>
      </c>
      <c r="D19" s="54">
        <f>D17</f>
        <v>0</v>
      </c>
      <c r="E19" s="54">
        <f>E17</f>
        <v>0</v>
      </c>
      <c r="F19" s="50"/>
      <c r="G19" s="51">
        <f>SUM(G17:G18)</f>
        <v>0</v>
      </c>
      <c r="H19" s="51">
        <f>SUM(H17:H18)</f>
        <v>0</v>
      </c>
      <c r="I19" s="51">
        <f>SUM(I17:I18)</f>
        <v>0</v>
      </c>
      <c r="J19" s="51">
        <f>SUM(J17:J18)</f>
        <v>0</v>
      </c>
      <c r="K19" s="50"/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0</v>
      </c>
      <c r="C21" s="54">
        <f>C19</f>
        <v>0</v>
      </c>
      <c r="D21" s="54">
        <f>D19</f>
        <v>0</v>
      </c>
      <c r="E21" s="54">
        <f>E19</f>
        <v>0</v>
      </c>
      <c r="F21" s="50"/>
      <c r="G21" s="51">
        <f>SUM(G14,G19)</f>
        <v>0</v>
      </c>
      <c r="H21" s="51">
        <f>SUM(H14,H19)</f>
        <v>0</v>
      </c>
      <c r="I21" s="51">
        <f>SUM(I14,I19)</f>
        <v>0</v>
      </c>
      <c r="J21" s="51">
        <f>SUM(J14,J19)</f>
        <v>0</v>
      </c>
      <c r="K21" s="50"/>
      <c r="L21" s="22" t="str">
        <f>IF(B21&lt;&gt;0,G21/B21,"--")</f>
        <v>--</v>
      </c>
      <c r="M21" s="22" t="str">
        <f>IF(C21&lt;&gt;0,H21/C21,"--")</f>
        <v>--</v>
      </c>
      <c r="N21" s="22" t="str">
        <f>IF(D21&lt;&gt;0,I21/D21,"--")</f>
        <v>--</v>
      </c>
      <c r="O21" s="23" t="str">
        <f>IF(E21&lt;&gt;0,J21/E21,"--")</f>
        <v>--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0</v>
      </c>
      <c r="D25" s="64">
        <v>770.15102090966934</v>
      </c>
      <c r="E25" s="54">
        <f>SUM(B25:D25)</f>
        <v>770.15102090966934</v>
      </c>
      <c r="F25" s="50"/>
      <c r="G25" s="51">
        <v>0</v>
      </c>
      <c r="H25" s="51">
        <v>0</v>
      </c>
      <c r="I25" s="51">
        <v>1514.2832760144827</v>
      </c>
      <c r="J25" s="51">
        <f>SUM(G25:I25)</f>
        <v>1514.2832760144827</v>
      </c>
      <c r="K25" s="50"/>
      <c r="L25" s="22" t="str">
        <f t="shared" ref="L25:O28" si="4">IF(B25&lt;&gt;0,G25/B25,"--")</f>
        <v>--</v>
      </c>
      <c r="M25" s="22" t="str">
        <f t="shared" si="4"/>
        <v>--</v>
      </c>
      <c r="N25" s="22">
        <f t="shared" si="4"/>
        <v>1.9662160211459256</v>
      </c>
      <c r="O25" s="23">
        <f t="shared" si="4"/>
        <v>1.9662160211459256</v>
      </c>
      <c r="Q25">
        <v>1</v>
      </c>
      <c r="U25">
        <f>$U$8</f>
        <v>13</v>
      </c>
      <c r="V25">
        <f>$V$8</f>
        <v>35</v>
      </c>
      <c r="W25">
        <f>$W$8</f>
        <v>57</v>
      </c>
    </row>
    <row r="26" spans="1:23" x14ac:dyDescent="0.25">
      <c r="A26" s="27" t="s">
        <v>95</v>
      </c>
      <c r="B26" s="64">
        <v>0</v>
      </c>
      <c r="C26" s="64">
        <v>0</v>
      </c>
      <c r="D26" s="64">
        <v>770.15102090966934</v>
      </c>
      <c r="E26" s="54">
        <f>SUM(B26:D26)</f>
        <v>770.15102090966934</v>
      </c>
      <c r="F26" s="50"/>
      <c r="G26" s="51">
        <v>0</v>
      </c>
      <c r="H26" s="51">
        <v>0</v>
      </c>
      <c r="I26" s="51">
        <v>671.24574374793656</v>
      </c>
      <c r="J26" s="51">
        <f>SUM(G26:I26)</f>
        <v>671.24574374793656</v>
      </c>
      <c r="K26" s="50"/>
      <c r="L26" s="22" t="str">
        <f t="shared" si="4"/>
        <v>--</v>
      </c>
      <c r="M26" s="22" t="str">
        <f t="shared" si="4"/>
        <v>--</v>
      </c>
      <c r="N26" s="22">
        <f t="shared" si="4"/>
        <v>0.87157677588363114</v>
      </c>
      <c r="O26" s="23">
        <f t="shared" si="4"/>
        <v>0.87157677588363114</v>
      </c>
      <c r="Q26">
        <v>2</v>
      </c>
      <c r="U26">
        <f>$U$8</f>
        <v>13</v>
      </c>
      <c r="V26">
        <f>$V$8</f>
        <v>35</v>
      </c>
      <c r="W26">
        <f>$W$8</f>
        <v>57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258.19544757192983</v>
      </c>
      <c r="E27" s="54">
        <f>SUM(B27:D27)</f>
        <v>258.19544757192983</v>
      </c>
      <c r="F27" s="50"/>
      <c r="G27" s="51">
        <v>0</v>
      </c>
      <c r="H27" s="51">
        <v>0</v>
      </c>
      <c r="I27" s="51">
        <v>58.217298157960805</v>
      </c>
      <c r="J27" s="51">
        <f>SUM(G27:I27)</f>
        <v>58.217298157960805</v>
      </c>
      <c r="K27" s="50"/>
      <c r="L27" s="22" t="str">
        <f t="shared" si="4"/>
        <v>--</v>
      </c>
      <c r="M27" s="22" t="str">
        <f t="shared" si="4"/>
        <v>--</v>
      </c>
      <c r="N27" s="22">
        <f t="shared" si="4"/>
        <v>0.22547763217917402</v>
      </c>
      <c r="O27" s="23">
        <f t="shared" si="4"/>
        <v>0.22547763217917402</v>
      </c>
      <c r="Q27">
        <v>5</v>
      </c>
      <c r="U27">
        <f>$U$8</f>
        <v>13</v>
      </c>
      <c r="V27">
        <f>$V$8</f>
        <v>35</v>
      </c>
      <c r="W27">
        <f>$W$8</f>
        <v>57</v>
      </c>
    </row>
    <row r="28" spans="1:23" x14ac:dyDescent="0.25">
      <c r="A28" s="18" t="s">
        <v>15</v>
      </c>
      <c r="B28" s="64">
        <f>B25</f>
        <v>0</v>
      </c>
      <c r="C28" s="64">
        <f>C25</f>
        <v>0</v>
      </c>
      <c r="D28" s="64">
        <f>D25</f>
        <v>770.15102090966934</v>
      </c>
      <c r="E28" s="64">
        <f>E25</f>
        <v>770.15102090966934</v>
      </c>
      <c r="F28" s="50"/>
      <c r="G28" s="51">
        <f>SUM(G25:G27)</f>
        <v>0</v>
      </c>
      <c r="H28" s="51">
        <f>SUM(H25:H27)</f>
        <v>0</v>
      </c>
      <c r="I28" s="51">
        <f>SUM(I25:I27)</f>
        <v>2243.7463179203796</v>
      </c>
      <c r="J28" s="51">
        <f>SUM(J25:J27)</f>
        <v>2243.7463179203796</v>
      </c>
      <c r="K28" s="50"/>
      <c r="L28" s="22" t="str">
        <f t="shared" si="4"/>
        <v>--</v>
      </c>
      <c r="M28" s="22" t="str">
        <f t="shared" si="4"/>
        <v>--</v>
      </c>
      <c r="N28" s="22">
        <f t="shared" si="4"/>
        <v>2.9133848518049912</v>
      </c>
      <c r="O28" s="23">
        <f t="shared" si="4"/>
        <v>2.9133848518049912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0</v>
      </c>
      <c r="D31" s="64">
        <v>1179.6371246562042</v>
      </c>
      <c r="E31" s="54">
        <f>SUM(B31:D31)</f>
        <v>1179.6371246562042</v>
      </c>
      <c r="F31" s="50"/>
      <c r="G31" s="51">
        <v>0</v>
      </c>
      <c r="H31" s="51">
        <v>0</v>
      </c>
      <c r="I31" s="51">
        <v>386.99004018453934</v>
      </c>
      <c r="J31" s="51">
        <f>SUM(G31:I31)</f>
        <v>386.99004018453934</v>
      </c>
      <c r="K31" s="50"/>
      <c r="L31" s="22" t="str">
        <f t="shared" ref="L31:O34" si="5">IF(B31&lt;&gt;0,G31/B31,"--")</f>
        <v>--</v>
      </c>
      <c r="M31" s="22" t="str">
        <f t="shared" si="5"/>
        <v>--</v>
      </c>
      <c r="N31" s="22">
        <f t="shared" si="5"/>
        <v>0.32805854622227537</v>
      </c>
      <c r="O31" s="23">
        <f t="shared" si="5"/>
        <v>0.32805854622227537</v>
      </c>
      <c r="Q31">
        <v>0</v>
      </c>
      <c r="U31">
        <f>$U$8</f>
        <v>13</v>
      </c>
      <c r="V31">
        <f>$V$8</f>
        <v>35</v>
      </c>
      <c r="W31">
        <f>$W$8</f>
        <v>57</v>
      </c>
    </row>
    <row r="32" spans="1:23" x14ac:dyDescent="0.25">
      <c r="A32" s="27" t="s">
        <v>97</v>
      </c>
      <c r="B32" s="64">
        <v>0</v>
      </c>
      <c r="C32" s="64">
        <v>0</v>
      </c>
      <c r="D32" s="64">
        <v>1179.6371246562042</v>
      </c>
      <c r="E32" s="54">
        <f>SUM(B32:D32)</f>
        <v>1179.6371246562042</v>
      </c>
      <c r="F32" s="50"/>
      <c r="G32" s="51">
        <v>0</v>
      </c>
      <c r="H32" s="51">
        <v>0</v>
      </c>
      <c r="I32" s="51">
        <v>370.04108094736767</v>
      </c>
      <c r="J32" s="51">
        <f>SUM(G32:I32)</f>
        <v>370.04108094736767</v>
      </c>
      <c r="K32" s="50"/>
      <c r="L32" s="22" t="str">
        <f t="shared" si="5"/>
        <v>--</v>
      </c>
      <c r="M32" s="22" t="str">
        <f t="shared" si="5"/>
        <v>--</v>
      </c>
      <c r="N32" s="22">
        <f t="shared" si="5"/>
        <v>0.3136906029938768</v>
      </c>
      <c r="O32" s="23">
        <f t="shared" si="5"/>
        <v>0.3136906029938768</v>
      </c>
      <c r="Q32">
        <v>3</v>
      </c>
      <c r="U32">
        <f>$U$8</f>
        <v>13</v>
      </c>
      <c r="V32">
        <f>$V$8</f>
        <v>35</v>
      </c>
      <c r="W32">
        <f>$W$8</f>
        <v>57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702.60970873521046</v>
      </c>
      <c r="E33" s="54">
        <f>SUM(B33:D33)</f>
        <v>702.60970873521046</v>
      </c>
      <c r="F33" s="50"/>
      <c r="G33" s="51">
        <v>0</v>
      </c>
      <c r="H33" s="51">
        <v>0</v>
      </c>
      <c r="I33" s="51">
        <v>291.57838806558755</v>
      </c>
      <c r="J33" s="51">
        <f>SUM(G33:I33)</f>
        <v>291.57838806558755</v>
      </c>
      <c r="K33" s="50"/>
      <c r="L33" s="22" t="str">
        <f t="shared" si="5"/>
        <v>--</v>
      </c>
      <c r="M33" s="22" t="str">
        <f t="shared" si="5"/>
        <v>--</v>
      </c>
      <c r="N33" s="22">
        <f t="shared" si="5"/>
        <v>0.41499339454114126</v>
      </c>
      <c r="O33" s="23">
        <f t="shared" si="5"/>
        <v>0.41499339454114126</v>
      </c>
      <c r="Q33">
        <v>6</v>
      </c>
      <c r="U33">
        <f>$U$8</f>
        <v>13</v>
      </c>
      <c r="V33">
        <f>$V$8</f>
        <v>35</v>
      </c>
      <c r="W33">
        <f>$W$8</f>
        <v>57</v>
      </c>
    </row>
    <row r="34" spans="1:23" x14ac:dyDescent="0.25">
      <c r="A34" s="18" t="s">
        <v>15</v>
      </c>
      <c r="B34" s="64">
        <f>B31</f>
        <v>0</v>
      </c>
      <c r="C34" s="64">
        <f>C31</f>
        <v>0</v>
      </c>
      <c r="D34" s="64">
        <f>D31</f>
        <v>1179.6371246562042</v>
      </c>
      <c r="E34" s="64">
        <f>E31</f>
        <v>1179.6371246562042</v>
      </c>
      <c r="F34" s="50"/>
      <c r="G34" s="51">
        <f>SUM(G31:G33)</f>
        <v>0</v>
      </c>
      <c r="H34" s="51">
        <f>SUM(H31:H33)</f>
        <v>0</v>
      </c>
      <c r="I34" s="51">
        <f>SUM(I31:I33)</f>
        <v>1048.6095091974944</v>
      </c>
      <c r="J34" s="51">
        <f>SUM(J31:J33)</f>
        <v>1048.6095091974944</v>
      </c>
      <c r="K34" s="50"/>
      <c r="L34" s="22" t="str">
        <f t="shared" si="5"/>
        <v>--</v>
      </c>
      <c r="M34" s="22" t="str">
        <f t="shared" si="5"/>
        <v>--</v>
      </c>
      <c r="N34" s="22">
        <f t="shared" si="5"/>
        <v>0.88892549011892386</v>
      </c>
      <c r="O34" s="23">
        <f t="shared" si="5"/>
        <v>0.88892549011892386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0</v>
      </c>
      <c r="D37" s="64">
        <f>D28+D34</f>
        <v>1949.7881455658735</v>
      </c>
      <c r="E37" s="54">
        <f>SUM(B37:D37)</f>
        <v>1949.7881455658735</v>
      </c>
      <c r="F37" s="50"/>
      <c r="G37" s="51">
        <v>0</v>
      </c>
      <c r="H37" s="51">
        <v>0</v>
      </c>
      <c r="I37" s="51">
        <v>6527.7751304475723</v>
      </c>
      <c r="J37" s="51">
        <f>SUM(G37:I37)</f>
        <v>6527.7751304475723</v>
      </c>
      <c r="K37" s="50"/>
      <c r="L37" s="22" t="str">
        <f t="shared" ref="L37:O39" si="6">IF(B37&lt;&gt;0,G37/B37,"--")</f>
        <v>--</v>
      </c>
      <c r="M37" s="22" t="str">
        <f t="shared" si="6"/>
        <v>--</v>
      </c>
      <c r="N37" s="22">
        <f t="shared" si="6"/>
        <v>3.3479407212997807</v>
      </c>
      <c r="O37" s="23">
        <f t="shared" si="6"/>
        <v>3.3479407212997807</v>
      </c>
      <c r="Q37">
        <v>7</v>
      </c>
      <c r="U37">
        <f>$U$8</f>
        <v>13</v>
      </c>
      <c r="V37">
        <f>$V$8</f>
        <v>35</v>
      </c>
      <c r="W37">
        <f>$W$8</f>
        <v>57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960.80515630714035</v>
      </c>
      <c r="E38" s="54">
        <f>SUM(B38:D38)</f>
        <v>960.80515630714035</v>
      </c>
      <c r="F38" s="50"/>
      <c r="G38" s="51">
        <v>0</v>
      </c>
      <c r="H38" s="51">
        <v>0</v>
      </c>
      <c r="I38" s="51">
        <v>7142.478657657417</v>
      </c>
      <c r="J38" s="51">
        <f>SUM(G38:I38)</f>
        <v>7142.478657657417</v>
      </c>
      <c r="K38" s="50"/>
      <c r="L38" s="22" t="str">
        <f t="shared" si="6"/>
        <v>--</v>
      </c>
      <c r="M38" s="22" t="str">
        <f t="shared" si="6"/>
        <v>--</v>
      </c>
      <c r="N38" s="22">
        <f t="shared" si="6"/>
        <v>7.4338471341156946</v>
      </c>
      <c r="O38" s="23">
        <f t="shared" si="6"/>
        <v>7.4338471341156946</v>
      </c>
      <c r="Q38">
        <v>8</v>
      </c>
      <c r="U38">
        <f>$U$8</f>
        <v>13</v>
      </c>
      <c r="V38">
        <f>$V$8</f>
        <v>35</v>
      </c>
      <c r="W38">
        <f>$W$8</f>
        <v>57</v>
      </c>
    </row>
    <row r="39" spans="1:23" x14ac:dyDescent="0.25">
      <c r="A39" s="18" t="s">
        <v>17</v>
      </c>
      <c r="B39" s="64">
        <f>B37</f>
        <v>0</v>
      </c>
      <c r="C39" s="64">
        <f>C37</f>
        <v>0</v>
      </c>
      <c r="D39" s="64">
        <f>D37</f>
        <v>1949.7881455658735</v>
      </c>
      <c r="E39" s="64">
        <f>E37</f>
        <v>1949.7881455658735</v>
      </c>
      <c r="F39" s="50"/>
      <c r="G39" s="51">
        <f>SUM(G37:G38)</f>
        <v>0</v>
      </c>
      <c r="H39" s="51">
        <f>SUM(H37:H38)</f>
        <v>0</v>
      </c>
      <c r="I39" s="51">
        <f>SUM(I37:I38)</f>
        <v>13670.25378810499</v>
      </c>
      <c r="J39" s="51">
        <f>SUM(J37:J38)</f>
        <v>13670.25378810499</v>
      </c>
      <c r="K39" s="50"/>
      <c r="L39" s="22" t="str">
        <f t="shared" si="6"/>
        <v>--</v>
      </c>
      <c r="M39" s="22" t="str">
        <f t="shared" si="6"/>
        <v>--</v>
      </c>
      <c r="N39" s="22">
        <f t="shared" si="6"/>
        <v>7.0111482722845091</v>
      </c>
      <c r="O39" s="23">
        <f t="shared" si="6"/>
        <v>7.0111482722845091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0</v>
      </c>
      <c r="D41" s="68">
        <f>D39</f>
        <v>1949.7881455658735</v>
      </c>
      <c r="E41" s="59">
        <f>SUM(B41:D41)</f>
        <v>1949.7881455658735</v>
      </c>
      <c r="F41" s="60"/>
      <c r="G41" s="69">
        <f>SUM(G28,G34,G39)</f>
        <v>0</v>
      </c>
      <c r="H41" s="69">
        <f>SUM(H28,H34,H39)</f>
        <v>0</v>
      </c>
      <c r="I41" s="69">
        <f>SUM(I28,I34,I39)</f>
        <v>16962.609615222864</v>
      </c>
      <c r="J41" s="69">
        <f>SUM(J28,J34,J39)</f>
        <v>16962.609615222864</v>
      </c>
      <c r="K41" s="60"/>
      <c r="L41" s="31" t="str">
        <f t="shared" ref="L41:O42" si="7">IF(B41&lt;&gt;0,G41/B41,"--")</f>
        <v>--</v>
      </c>
      <c r="M41" s="31" t="str">
        <f t="shared" si="7"/>
        <v>--</v>
      </c>
      <c r="N41" s="31">
        <f t="shared" si="7"/>
        <v>8.6997193278657061</v>
      </c>
      <c r="O41" s="32">
        <f t="shared" si="7"/>
        <v>8.6997193278657061</v>
      </c>
    </row>
    <row r="42" spans="1:23" ht="13.5" thickBot="1" x14ac:dyDescent="0.35">
      <c r="A42" s="33" t="s">
        <v>17</v>
      </c>
      <c r="B42" s="80">
        <f>B21+B41</f>
        <v>0</v>
      </c>
      <c r="C42" s="80">
        <f>C21+C41</f>
        <v>0</v>
      </c>
      <c r="D42" s="80">
        <f>D21+D41</f>
        <v>1949.7881455658735</v>
      </c>
      <c r="E42" s="80">
        <f>E21+E41</f>
        <v>1949.7881455658735</v>
      </c>
      <c r="F42" s="34"/>
      <c r="G42" s="81">
        <f>SUM(G21,G41)</f>
        <v>0</v>
      </c>
      <c r="H42" s="81">
        <f>SUM(H21,H41)</f>
        <v>0</v>
      </c>
      <c r="I42" s="81">
        <f>SUM(I21,I41)</f>
        <v>16962.609615222864</v>
      </c>
      <c r="J42" s="81">
        <f>SUM(J21,J41)</f>
        <v>16962.609615222864</v>
      </c>
      <c r="K42" s="34"/>
      <c r="L42" s="40" t="str">
        <f t="shared" si="7"/>
        <v>--</v>
      </c>
      <c r="M42" s="40" t="str">
        <f t="shared" si="7"/>
        <v>--</v>
      </c>
      <c r="N42" s="40">
        <f t="shared" si="7"/>
        <v>8.6997193278657061</v>
      </c>
      <c r="O42" s="41">
        <f t="shared" si="7"/>
        <v>8.6997193278657061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ht="12.75" customHeight="1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13</v>
      </c>
      <c r="V46">
        <f>$V$8</f>
        <v>35</v>
      </c>
      <c r="W46">
        <f>$W$8</f>
        <v>57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13</v>
      </c>
      <c r="V47">
        <f>$V$8</f>
        <v>35</v>
      </c>
      <c r="W47">
        <f>$W$8</f>
        <v>57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ht="12.75" customHeight="1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13</v>
      </c>
      <c r="V50">
        <f>$V$8</f>
        <v>35</v>
      </c>
      <c r="W50">
        <f>$W$8</f>
        <v>57</v>
      </c>
    </row>
    <row r="51" spans="1:23" ht="12.75" customHeight="1" x14ac:dyDescent="0.25">
      <c r="A51" s="18" t="s">
        <v>20</v>
      </c>
      <c r="B51" s="64">
        <v>0</v>
      </c>
      <c r="C51" s="64">
        <v>0</v>
      </c>
      <c r="D51" s="64">
        <v>755.87916409525349</v>
      </c>
      <c r="E51" s="20">
        <f>SUM(B51:D51)</f>
        <v>755.87916409525349</v>
      </c>
      <c r="F51" s="36"/>
      <c r="G51" s="51">
        <v>0</v>
      </c>
      <c r="H51" s="51">
        <v>0</v>
      </c>
      <c r="I51" s="51">
        <v>1326.2726270779965</v>
      </c>
      <c r="J51" s="51">
        <f>SUM(G51:I51)</f>
        <v>1326.2726270779965</v>
      </c>
      <c r="K51" s="19"/>
      <c r="L51" s="22" t="str">
        <f t="shared" si="9"/>
        <v>--</v>
      </c>
      <c r="M51" s="22" t="str">
        <f t="shared" si="9"/>
        <v>--</v>
      </c>
      <c r="N51" s="22">
        <f t="shared" si="9"/>
        <v>1.7546093212735572</v>
      </c>
      <c r="O51" s="23">
        <f t="shared" si="9"/>
        <v>1.7546093212735572</v>
      </c>
      <c r="Q51">
        <v>97</v>
      </c>
      <c r="U51">
        <f>$U$8</f>
        <v>13</v>
      </c>
      <c r="V51">
        <f>$V$8</f>
        <v>35</v>
      </c>
      <c r="W51">
        <f>$W$8</f>
        <v>57</v>
      </c>
    </row>
    <row r="52" spans="1:23" ht="12.75" customHeight="1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755.87916409525349</v>
      </c>
      <c r="E52" s="103">
        <f>SUM(E50:E51)</f>
        <v>755.87916409525349</v>
      </c>
      <c r="F52" s="102"/>
      <c r="G52" s="69">
        <f>SUM(G50:G51)</f>
        <v>0</v>
      </c>
      <c r="H52" s="69">
        <f>SUM(H50:H51)</f>
        <v>0</v>
      </c>
      <c r="I52" s="69">
        <f>SUM(I50:I51)</f>
        <v>1326.2726270779965</v>
      </c>
      <c r="J52" s="69">
        <f>SUM(J50:J51)</f>
        <v>1326.2726270779965</v>
      </c>
      <c r="K52" s="28"/>
      <c r="L52" s="31" t="str">
        <f t="shared" si="9"/>
        <v>--</v>
      </c>
      <c r="M52" s="31" t="str">
        <f t="shared" si="9"/>
        <v>--</v>
      </c>
      <c r="N52" s="31">
        <f t="shared" si="9"/>
        <v>1.7546093212735572</v>
      </c>
      <c r="O52" s="32">
        <f t="shared" si="9"/>
        <v>1.7546093212735572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0</v>
      </c>
      <c r="D53" s="82">
        <f>SUM(D48,D52)</f>
        <v>755.87916409525349</v>
      </c>
      <c r="E53" s="82">
        <f>SUM(E48,E52)</f>
        <v>755.87916409525349</v>
      </c>
      <c r="F53" s="38"/>
      <c r="G53" s="81">
        <f>SUM(G48,G52)</f>
        <v>0</v>
      </c>
      <c r="H53" s="81">
        <f>SUM(H48,H52)</f>
        <v>0</v>
      </c>
      <c r="I53" s="81">
        <f>SUM(I48,I52)</f>
        <v>1326.2726270779965</v>
      </c>
      <c r="J53" s="81">
        <f>SUM(J48,J52)</f>
        <v>1326.2726270779965</v>
      </c>
      <c r="K53" s="37"/>
      <c r="L53" s="40" t="str">
        <f t="shared" si="9"/>
        <v>--</v>
      </c>
      <c r="M53" s="40" t="str">
        <f t="shared" si="9"/>
        <v>--</v>
      </c>
      <c r="N53" s="40">
        <f t="shared" si="9"/>
        <v>1.7546093212735572</v>
      </c>
      <c r="O53" s="41">
        <f t="shared" si="9"/>
        <v>1.7546093212735572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0</v>
      </c>
      <c r="C55" s="65">
        <f>C42</f>
        <v>0</v>
      </c>
      <c r="D55" s="65">
        <f>D42</f>
        <v>1949.7881455658735</v>
      </c>
      <c r="E55" s="65">
        <f>E42</f>
        <v>1949.7881455658735</v>
      </c>
      <c r="F55" s="42"/>
      <c r="G55" s="51">
        <f>G42+G53</f>
        <v>0</v>
      </c>
      <c r="H55" s="51">
        <f>H42+H53</f>
        <v>0</v>
      </c>
      <c r="I55" s="51">
        <f>I42+I53</f>
        <v>18288.882242300861</v>
      </c>
      <c r="J55" s="51">
        <f>J42+J53</f>
        <v>18288.882242300861</v>
      </c>
      <c r="K55" s="19"/>
      <c r="L55" s="22" t="str">
        <f>IF(B55&lt;&gt;0,G55/B55,"--")</f>
        <v>--</v>
      </c>
      <c r="M55" s="22" t="str">
        <f>IF(C55&lt;&gt;0,H55/C55,"--")</f>
        <v>--</v>
      </c>
      <c r="N55" s="22">
        <f>IF(D55&lt;&gt;0,I55/D55,"--")</f>
        <v>9.3799330372854453</v>
      </c>
      <c r="O55" s="22">
        <f>IF(E55&lt;&gt;0,J55/E55,"--")</f>
        <v>9.3799330372854453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13</v>
      </c>
      <c r="V57">
        <f>$V$8</f>
        <v>35</v>
      </c>
      <c r="W57">
        <f>$W$8</f>
        <v>57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13</v>
      </c>
      <c r="V58">
        <f>$V$8</f>
        <v>35</v>
      </c>
      <c r="W58">
        <f>$W$8</f>
        <v>57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0</v>
      </c>
      <c r="Q59">
        <v>47</v>
      </c>
      <c r="S59">
        <v>31</v>
      </c>
      <c r="U59">
        <f>$U$8</f>
        <v>13</v>
      </c>
      <c r="V59">
        <f>$V$8</f>
        <v>35</v>
      </c>
      <c r="W59">
        <f>$W$8</f>
        <v>57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4.36 - Cost of Returned-to-Sender UAA Mail -- Package Services, Parcel Select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36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13</v>
      </c>
      <c r="V8" s="25">
        <f>VLOOKUP($Y$6,RMap,5,FALSE)</f>
        <v>35</v>
      </c>
      <c r="W8" s="26">
        <f>VLOOKUP($Y$6,RMap,6,FALSE)</f>
        <v>57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13</v>
      </c>
      <c r="V9">
        <f>$V$8</f>
        <v>35</v>
      </c>
      <c r="W9">
        <f>$W$8</f>
        <v>57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13</v>
      </c>
      <c r="V10">
        <f>$V$8</f>
        <v>35</v>
      </c>
      <c r="W10">
        <f>$W$8</f>
        <v>57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13</v>
      </c>
      <c r="V11">
        <f>$V$8</f>
        <v>35</v>
      </c>
      <c r="W11">
        <f>$W$8</f>
        <v>57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13</v>
      </c>
      <c r="V12">
        <f>$V$8</f>
        <v>35</v>
      </c>
      <c r="W12">
        <f>$W$8</f>
        <v>57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13</v>
      </c>
      <c r="V13">
        <f>$V$8</f>
        <v>35</v>
      </c>
      <c r="W13">
        <f>$W$8</f>
        <v>57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0</v>
      </c>
      <c r="C17" s="19">
        <v>0</v>
      </c>
      <c r="D17" s="19">
        <v>0</v>
      </c>
      <c r="E17" s="19">
        <f t="shared" ref="E17:E22" si="3">SUM(B17:D17)</f>
        <v>0</v>
      </c>
      <c r="G17" s="51">
        <v>0</v>
      </c>
      <c r="H17" s="51">
        <v>0</v>
      </c>
      <c r="I17" s="51">
        <v>0</v>
      </c>
      <c r="J17" s="21">
        <f t="shared" ref="J17:J22" si="4">SUM(G17:I17)</f>
        <v>0</v>
      </c>
      <c r="L17" s="22" t="str">
        <f t="shared" ref="L17:O23" si="5">IF(B17&lt;&gt;0,G17/B17,"--")</f>
        <v>--</v>
      </c>
      <c r="M17" s="22" t="str">
        <f t="shared" si="5"/>
        <v>--</v>
      </c>
      <c r="N17" s="22" t="str">
        <f t="shared" si="5"/>
        <v>--</v>
      </c>
      <c r="O17" s="23" t="str">
        <f t="shared" si="5"/>
        <v>--</v>
      </c>
      <c r="Q17">
        <v>48</v>
      </c>
      <c r="R17">
        <v>65</v>
      </c>
      <c r="U17">
        <f t="shared" ref="U17:U22" si="6">$U$8</f>
        <v>13</v>
      </c>
      <c r="V17">
        <f t="shared" ref="V17:V22" si="7">$V$8</f>
        <v>35</v>
      </c>
      <c r="W17">
        <f t="shared" ref="W17:W22" si="8">$W$8</f>
        <v>57</v>
      </c>
    </row>
    <row r="18" spans="1:30" ht="12.75" customHeight="1" x14ac:dyDescent="0.25">
      <c r="A18" s="27" t="s">
        <v>24</v>
      </c>
      <c r="B18" s="19">
        <v>0</v>
      </c>
      <c r="C18" s="19">
        <v>0</v>
      </c>
      <c r="D18" s="19">
        <v>0</v>
      </c>
      <c r="E18" s="19">
        <f t="shared" si="3"/>
        <v>0</v>
      </c>
      <c r="G18" s="51">
        <v>0</v>
      </c>
      <c r="H18" s="51">
        <v>0</v>
      </c>
      <c r="I18" s="51">
        <v>0</v>
      </c>
      <c r="J18" s="21">
        <f t="shared" si="4"/>
        <v>0</v>
      </c>
      <c r="L18" s="22" t="str">
        <f t="shared" si="5"/>
        <v>--</v>
      </c>
      <c r="M18" s="22" t="str">
        <f t="shared" si="5"/>
        <v>--</v>
      </c>
      <c r="N18" s="22" t="str">
        <f t="shared" si="5"/>
        <v>--</v>
      </c>
      <c r="O18" s="23" t="str">
        <f t="shared" si="5"/>
        <v>--</v>
      </c>
      <c r="Q18">
        <v>49</v>
      </c>
      <c r="R18">
        <v>66</v>
      </c>
      <c r="U18">
        <f t="shared" si="6"/>
        <v>13</v>
      </c>
      <c r="V18">
        <f t="shared" si="7"/>
        <v>35</v>
      </c>
      <c r="W18">
        <f t="shared" si="8"/>
        <v>57</v>
      </c>
    </row>
    <row r="19" spans="1:30" ht="12.75" customHeight="1" x14ac:dyDescent="0.25">
      <c r="A19" s="18" t="s">
        <v>25</v>
      </c>
      <c r="B19" s="19">
        <v>0</v>
      </c>
      <c r="C19" s="19">
        <v>0</v>
      </c>
      <c r="D19" s="19">
        <v>0</v>
      </c>
      <c r="E19" s="19">
        <f t="shared" si="3"/>
        <v>0</v>
      </c>
      <c r="G19" s="51">
        <v>0</v>
      </c>
      <c r="H19" s="51">
        <v>0</v>
      </c>
      <c r="I19" s="51">
        <v>0</v>
      </c>
      <c r="J19" s="21">
        <f t="shared" si="4"/>
        <v>0</v>
      </c>
      <c r="L19" s="22" t="str">
        <f t="shared" si="5"/>
        <v>--</v>
      </c>
      <c r="M19" s="22" t="str">
        <f t="shared" si="5"/>
        <v>--</v>
      </c>
      <c r="N19" s="22" t="str">
        <f t="shared" si="5"/>
        <v>--</v>
      </c>
      <c r="O19" s="23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13</v>
      </c>
      <c r="V19">
        <f t="shared" si="7"/>
        <v>35</v>
      </c>
      <c r="W19">
        <f t="shared" si="8"/>
        <v>57</v>
      </c>
    </row>
    <row r="20" spans="1:30" ht="12.75" customHeight="1" x14ac:dyDescent="0.25">
      <c r="A20" s="18" t="s">
        <v>26</v>
      </c>
      <c r="B20" s="19">
        <v>0</v>
      </c>
      <c r="C20" s="19">
        <v>0</v>
      </c>
      <c r="D20" s="19">
        <v>0</v>
      </c>
      <c r="E20" s="19">
        <f t="shared" si="3"/>
        <v>0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 t="str">
        <f t="shared" si="5"/>
        <v>--</v>
      </c>
      <c r="M20" s="22" t="str">
        <f t="shared" si="5"/>
        <v>--</v>
      </c>
      <c r="N20" s="22" t="str">
        <f t="shared" si="5"/>
        <v>--</v>
      </c>
      <c r="O20" s="23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13</v>
      </c>
      <c r="V20">
        <f t="shared" si="7"/>
        <v>35</v>
      </c>
      <c r="W20">
        <f t="shared" si="8"/>
        <v>57</v>
      </c>
    </row>
    <row r="21" spans="1:30" ht="12.75" customHeight="1" x14ac:dyDescent="0.25">
      <c r="A21" s="27" t="s">
        <v>92</v>
      </c>
      <c r="B21" s="19">
        <v>0</v>
      </c>
      <c r="C21" s="19">
        <v>0</v>
      </c>
      <c r="D21" s="19">
        <v>0</v>
      </c>
      <c r="E21" s="19">
        <f t="shared" si="3"/>
        <v>0</v>
      </c>
      <c r="G21" s="51">
        <v>0</v>
      </c>
      <c r="H21" s="51">
        <v>0</v>
      </c>
      <c r="I21" s="51">
        <v>0</v>
      </c>
      <c r="J21" s="21">
        <f t="shared" si="4"/>
        <v>0</v>
      </c>
      <c r="L21" s="22" t="str">
        <f t="shared" si="5"/>
        <v>--</v>
      </c>
      <c r="M21" s="22" t="str">
        <f t="shared" si="5"/>
        <v>--</v>
      </c>
      <c r="N21" s="22" t="str">
        <f t="shared" si="5"/>
        <v>--</v>
      </c>
      <c r="O21" s="23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13</v>
      </c>
      <c r="V21">
        <f t="shared" si="7"/>
        <v>35</v>
      </c>
      <c r="W21">
        <f t="shared" si="8"/>
        <v>57</v>
      </c>
    </row>
    <row r="22" spans="1:30" ht="12.75" customHeight="1" x14ac:dyDescent="0.25">
      <c r="A22" s="27" t="s">
        <v>104</v>
      </c>
      <c r="B22" s="19">
        <v>0</v>
      </c>
      <c r="C22" s="19">
        <v>0</v>
      </c>
      <c r="D22" s="19">
        <v>0</v>
      </c>
      <c r="E22" s="19">
        <f t="shared" si="3"/>
        <v>0</v>
      </c>
      <c r="G22" s="51">
        <v>0</v>
      </c>
      <c r="H22" s="51">
        <v>0</v>
      </c>
      <c r="I22" s="51">
        <v>0</v>
      </c>
      <c r="J22" s="21">
        <f t="shared" si="4"/>
        <v>0</v>
      </c>
      <c r="L22" s="22" t="str">
        <f t="shared" si="5"/>
        <v>--</v>
      </c>
      <c r="M22" s="22" t="str">
        <f t="shared" si="5"/>
        <v>--</v>
      </c>
      <c r="N22" s="22" t="str">
        <f t="shared" si="5"/>
        <v>--</v>
      </c>
      <c r="O22" s="23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13</v>
      </c>
      <c r="V22">
        <f t="shared" si="7"/>
        <v>35</v>
      </c>
      <c r="W22">
        <f t="shared" si="8"/>
        <v>57</v>
      </c>
      <c r="AA22" s="21">
        <v>0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0</v>
      </c>
      <c r="C23" s="19">
        <f>C19</f>
        <v>0</v>
      </c>
      <c r="D23" s="19">
        <f>D19</f>
        <v>0</v>
      </c>
      <c r="E23" s="19">
        <f>E19</f>
        <v>0</v>
      </c>
      <c r="G23" s="21">
        <f>SUM(G17:G22)</f>
        <v>0</v>
      </c>
      <c r="H23" s="21">
        <f>SUM(H17:H22)</f>
        <v>0</v>
      </c>
      <c r="I23" s="21">
        <f>SUM(I17:I22)</f>
        <v>0</v>
      </c>
      <c r="J23" s="21">
        <f>SUM(J17:J22)</f>
        <v>0</v>
      </c>
      <c r="L23" s="22" t="str">
        <f t="shared" si="5"/>
        <v>--</v>
      </c>
      <c r="M23" s="22" t="str">
        <f t="shared" si="5"/>
        <v>--</v>
      </c>
      <c r="N23" s="22" t="str">
        <f t="shared" si="5"/>
        <v>--</v>
      </c>
      <c r="O23" s="23" t="str">
        <f t="shared" si="5"/>
        <v>--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0</v>
      </c>
      <c r="C26" s="54">
        <f>C14+C23</f>
        <v>0</v>
      </c>
      <c r="D26" s="54">
        <f>D14+D23</f>
        <v>0</v>
      </c>
      <c r="E26" s="19">
        <f>SUM(B26:D26)</f>
        <v>0</v>
      </c>
      <c r="G26" s="51">
        <v>0</v>
      </c>
      <c r="H26" s="51">
        <v>0</v>
      </c>
      <c r="I26" s="51">
        <v>0</v>
      </c>
      <c r="J26" s="21">
        <f>SUM(G26:I26)</f>
        <v>0</v>
      </c>
      <c r="L26" s="22" t="str">
        <f t="shared" ref="L26:O28" si="9">IF(B26&lt;&gt;0,G26/B26,"--")</f>
        <v>--</v>
      </c>
      <c r="M26" s="22" t="str">
        <f t="shared" si="9"/>
        <v>--</v>
      </c>
      <c r="N26" s="22" t="str">
        <f t="shared" si="9"/>
        <v>--</v>
      </c>
      <c r="O26" s="23" t="str">
        <f t="shared" si="9"/>
        <v>--</v>
      </c>
      <c r="Q26">
        <v>75</v>
      </c>
      <c r="U26">
        <f>$U$8</f>
        <v>13</v>
      </c>
      <c r="V26">
        <f>$V$8</f>
        <v>35</v>
      </c>
      <c r="W26">
        <f>$W$8</f>
        <v>57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13</v>
      </c>
      <c r="V27">
        <f>$V$8</f>
        <v>35</v>
      </c>
      <c r="W27">
        <f>$W$8</f>
        <v>57</v>
      </c>
    </row>
    <row r="28" spans="1:30" ht="12.75" customHeight="1" x14ac:dyDescent="0.25">
      <c r="A28" s="18" t="s">
        <v>17</v>
      </c>
      <c r="B28" s="19">
        <f>B26</f>
        <v>0</v>
      </c>
      <c r="C28" s="19">
        <f>C26</f>
        <v>0</v>
      </c>
      <c r="D28" s="19">
        <f>D26</f>
        <v>0</v>
      </c>
      <c r="E28" s="19">
        <f>E26</f>
        <v>0</v>
      </c>
      <c r="G28" s="21">
        <f>SUM(G26:G27)</f>
        <v>0</v>
      </c>
      <c r="H28" s="21">
        <f>SUM(H26:H27)</f>
        <v>0</v>
      </c>
      <c r="I28" s="21">
        <f>SUM(I26:I27)</f>
        <v>0</v>
      </c>
      <c r="J28" s="21">
        <f>SUM(J26:J27)</f>
        <v>0</v>
      </c>
      <c r="L28" s="22" t="str">
        <f t="shared" si="9"/>
        <v>--</v>
      </c>
      <c r="M28" s="22" t="str">
        <f t="shared" si="9"/>
        <v>--</v>
      </c>
      <c r="N28" s="22" t="str">
        <f t="shared" si="9"/>
        <v>--</v>
      </c>
      <c r="O28" s="23" t="str">
        <f t="shared" si="9"/>
        <v>--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0</v>
      </c>
      <c r="C30" s="19">
        <f>C28</f>
        <v>0</v>
      </c>
      <c r="D30" s="19">
        <f>D28</f>
        <v>0</v>
      </c>
      <c r="E30" s="19">
        <f>E28</f>
        <v>0</v>
      </c>
      <c r="G30" s="21">
        <f>SUM(G14,G23,G28)</f>
        <v>0</v>
      </c>
      <c r="H30" s="21">
        <f>SUM(H14,H23,H28)</f>
        <v>0</v>
      </c>
      <c r="I30" s="21">
        <f>SUM(I14,I23,I28)</f>
        <v>0</v>
      </c>
      <c r="J30" s="21">
        <f>SUM(J14,J23,J28)</f>
        <v>0</v>
      </c>
      <c r="L30" s="22" t="str">
        <f>IF(B30&lt;&gt;0,G30/B30,"--")</f>
        <v>--</v>
      </c>
      <c r="M30" s="22" t="str">
        <f>IF(C30&lt;&gt;0,H30/C30,"--")</f>
        <v>--</v>
      </c>
      <c r="N30" s="22" t="str">
        <f>IF(D30&lt;&gt;0,I30/D30,"--")</f>
        <v>--</v>
      </c>
      <c r="O30" s="23" t="str">
        <f>IF(E30&lt;&gt;0,J30/E30,"--")</f>
        <v>--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0</v>
      </c>
      <c r="C34" s="19">
        <v>0</v>
      </c>
      <c r="D34" s="19">
        <v>1819.2776308850405</v>
      </c>
      <c r="E34" s="19">
        <f>SUM(B34:D34)</f>
        <v>1819.2776308850405</v>
      </c>
      <c r="G34" s="51">
        <v>0</v>
      </c>
      <c r="H34" s="51">
        <v>0</v>
      </c>
      <c r="I34" s="51">
        <v>430.38149306143418</v>
      </c>
      <c r="J34" s="21">
        <f>SUM(G34:I34)</f>
        <v>430.38149306143418</v>
      </c>
      <c r="L34" s="22" t="str">
        <f t="shared" ref="L34:O37" si="10">IF(B34&lt;&gt;0,G34/B34,"--")</f>
        <v>--</v>
      </c>
      <c r="M34" s="22" t="str">
        <f t="shared" si="10"/>
        <v>--</v>
      </c>
      <c r="N34" s="22">
        <f t="shared" si="10"/>
        <v>0.23656724281937255</v>
      </c>
      <c r="O34" s="23">
        <f t="shared" si="10"/>
        <v>0.23656724281937255</v>
      </c>
      <c r="Q34">
        <v>0</v>
      </c>
      <c r="U34">
        <f>$U$8</f>
        <v>13</v>
      </c>
      <c r="V34">
        <f>$V$8</f>
        <v>35</v>
      </c>
      <c r="W34">
        <f>$W$8</f>
        <v>57</v>
      </c>
    </row>
    <row r="35" spans="1:23" ht="12.75" customHeight="1" x14ac:dyDescent="0.25">
      <c r="A35" s="27" t="s">
        <v>111</v>
      </c>
      <c r="B35" s="19">
        <v>0</v>
      </c>
      <c r="C35" s="19">
        <v>0</v>
      </c>
      <c r="D35" s="19">
        <v>1819.2776308850405</v>
      </c>
      <c r="E35" s="19">
        <f>SUM(B35:D35)</f>
        <v>1819.2776308850405</v>
      </c>
      <c r="G35" s="51">
        <v>0</v>
      </c>
      <c r="H35" s="51">
        <v>0</v>
      </c>
      <c r="I35" s="51">
        <v>1863.7561503078873</v>
      </c>
      <c r="J35" s="21">
        <f>SUM(G35:I35)</f>
        <v>1863.7561503078873</v>
      </c>
      <c r="L35" s="22" t="str">
        <f t="shared" si="10"/>
        <v>--</v>
      </c>
      <c r="M35" s="22" t="str">
        <f t="shared" si="10"/>
        <v>--</v>
      </c>
      <c r="N35" s="22">
        <f t="shared" si="10"/>
        <v>1.0244484506750127</v>
      </c>
      <c r="O35" s="23">
        <f t="shared" si="10"/>
        <v>1.0244484506750127</v>
      </c>
      <c r="Q35">
        <v>3</v>
      </c>
      <c r="U35">
        <f>$U$8</f>
        <v>13</v>
      </c>
      <c r="V35">
        <f>$V$8</f>
        <v>35</v>
      </c>
      <c r="W35">
        <f>$W$8</f>
        <v>57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1812.7246687189613</v>
      </c>
      <c r="E36" s="19">
        <f>SUM(B36:D36)</f>
        <v>1812.7246687189613</v>
      </c>
      <c r="G36" s="51">
        <v>0</v>
      </c>
      <c r="H36" s="51">
        <v>0</v>
      </c>
      <c r="I36" s="51">
        <v>408.72886609552842</v>
      </c>
      <c r="J36" s="21">
        <f>SUM(G36:I36)</f>
        <v>408.72886609552842</v>
      </c>
      <c r="L36" s="22" t="str">
        <f t="shared" si="10"/>
        <v>--</v>
      </c>
      <c r="M36" s="22" t="str">
        <f t="shared" si="10"/>
        <v>--</v>
      </c>
      <c r="N36" s="22">
        <f t="shared" si="10"/>
        <v>0.22547763217917369</v>
      </c>
      <c r="O36" s="23">
        <f t="shared" si="10"/>
        <v>0.22547763217917369</v>
      </c>
      <c r="Q36">
        <v>9</v>
      </c>
      <c r="U36">
        <f>$U$8</f>
        <v>13</v>
      </c>
      <c r="V36">
        <f>$V$8</f>
        <v>35</v>
      </c>
      <c r="W36">
        <f>$W$8</f>
        <v>57</v>
      </c>
    </row>
    <row r="37" spans="1:23" ht="12.75" customHeight="1" x14ac:dyDescent="0.25">
      <c r="A37" s="18" t="s">
        <v>17</v>
      </c>
      <c r="B37" s="19">
        <f>B34</f>
        <v>0</v>
      </c>
      <c r="C37" s="19">
        <f>C34</f>
        <v>0</v>
      </c>
      <c r="D37" s="19">
        <f>D34</f>
        <v>1819.2776308850405</v>
      </c>
      <c r="E37" s="19">
        <f>E34</f>
        <v>1819.2776308850405</v>
      </c>
      <c r="G37" s="21">
        <f>SUM(G34:G36)</f>
        <v>0</v>
      </c>
      <c r="H37" s="21">
        <f>SUM(H34:H36)</f>
        <v>0</v>
      </c>
      <c r="I37" s="21">
        <f>SUM(I34:I36)</f>
        <v>2702.8665094648495</v>
      </c>
      <c r="J37" s="21">
        <f>SUM(J34:J36)</f>
        <v>2702.8665094648495</v>
      </c>
      <c r="L37" s="22" t="str">
        <f t="shared" si="10"/>
        <v>--</v>
      </c>
      <c r="M37" s="22" t="str">
        <f t="shared" si="10"/>
        <v>--</v>
      </c>
      <c r="N37" s="22">
        <f t="shared" si="10"/>
        <v>1.4856811646444317</v>
      </c>
      <c r="O37" s="23">
        <f t="shared" si="10"/>
        <v>1.4856811646444317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0</v>
      </c>
      <c r="D40" s="19">
        <v>0</v>
      </c>
      <c r="E40" s="19">
        <f>SUM(B40:D40)</f>
        <v>0</v>
      </c>
      <c r="G40" s="51">
        <v>0</v>
      </c>
      <c r="H40" s="51">
        <v>0</v>
      </c>
      <c r="I40" s="51">
        <v>0</v>
      </c>
      <c r="J40" s="21">
        <f>SUM(G40:I40)</f>
        <v>0</v>
      </c>
      <c r="L40" s="22" t="str">
        <f t="shared" ref="L40:O43" si="11">IF(B40&lt;&gt;0,G40/B40,"--")</f>
        <v>--</v>
      </c>
      <c r="M40" s="22" t="str">
        <f t="shared" si="11"/>
        <v>--</v>
      </c>
      <c r="N40" s="22" t="str">
        <f t="shared" si="11"/>
        <v>--</v>
      </c>
      <c r="O40" s="23" t="str">
        <f t="shared" si="11"/>
        <v>--</v>
      </c>
      <c r="Q40">
        <v>1</v>
      </c>
      <c r="R40">
        <v>2</v>
      </c>
      <c r="U40">
        <f>$U$8</f>
        <v>13</v>
      </c>
      <c r="V40">
        <f>$V$8</f>
        <v>35</v>
      </c>
      <c r="W40">
        <f>$W$8</f>
        <v>57</v>
      </c>
    </row>
    <row r="41" spans="1:23" ht="12.75" customHeight="1" x14ac:dyDescent="0.25">
      <c r="A41" s="27" t="s">
        <v>97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21">
        <f>SUM(G41:I41)</f>
        <v>0</v>
      </c>
      <c r="L41" s="22" t="str">
        <f t="shared" si="11"/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5</v>
      </c>
      <c r="R41">
        <v>7</v>
      </c>
      <c r="U41">
        <f>$U$8</f>
        <v>13</v>
      </c>
      <c r="V41">
        <f>$V$8</f>
        <v>35</v>
      </c>
      <c r="W41">
        <f>$W$8</f>
        <v>57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13</v>
      </c>
      <c r="V42">
        <f>$V$8</f>
        <v>35</v>
      </c>
      <c r="W42">
        <f>$W$8</f>
        <v>57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0</v>
      </c>
      <c r="D43" s="19">
        <f>D40</f>
        <v>0</v>
      </c>
      <c r="E43" s="19">
        <f>E40</f>
        <v>0</v>
      </c>
      <c r="G43" s="21">
        <f>SUM(G40:G42)</f>
        <v>0</v>
      </c>
      <c r="H43" s="21">
        <f>SUM(H40:H42)</f>
        <v>0</v>
      </c>
      <c r="I43" s="21">
        <f>SUM(I40:I42)</f>
        <v>0</v>
      </c>
      <c r="J43" s="21">
        <f>SUM(J40:J42)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0</v>
      </c>
      <c r="C46" s="64">
        <f>C37+C43</f>
        <v>0</v>
      </c>
      <c r="D46" s="64">
        <f>D37+D43</f>
        <v>1819.2776308850405</v>
      </c>
      <c r="E46" s="19">
        <f>SUM(B46:D46)</f>
        <v>1819.2776308850405</v>
      </c>
      <c r="G46" s="51">
        <v>0</v>
      </c>
      <c r="H46" s="51">
        <v>0</v>
      </c>
      <c r="I46" s="51">
        <v>29801.380480175896</v>
      </c>
      <c r="J46" s="21">
        <f>SUM(G46:I46)</f>
        <v>29801.380480175896</v>
      </c>
      <c r="L46" s="22" t="str">
        <f t="shared" ref="L46:O48" si="12">IF(B46&lt;&gt;0,G46/B46,"--")</f>
        <v>--</v>
      </c>
      <c r="M46" s="22" t="str">
        <f t="shared" si="12"/>
        <v>--</v>
      </c>
      <c r="N46" s="22">
        <f t="shared" si="12"/>
        <v>16.380886553130512</v>
      </c>
      <c r="O46" s="23">
        <f t="shared" si="12"/>
        <v>16.380886553130512</v>
      </c>
      <c r="Q46">
        <v>11</v>
      </c>
      <c r="U46">
        <f>$U$8</f>
        <v>13</v>
      </c>
      <c r="V46">
        <f>$V$8</f>
        <v>35</v>
      </c>
      <c r="W46">
        <f>$W$8</f>
        <v>57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1812.7246687189611</v>
      </c>
      <c r="E47" s="19">
        <f>SUM(B47:D47)</f>
        <v>1812.7246687189611</v>
      </c>
      <c r="G47" s="51">
        <v>0</v>
      </c>
      <c r="H47" s="51">
        <v>0</v>
      </c>
      <c r="I47" s="51">
        <v>7099.0151607156877</v>
      </c>
      <c r="J47" s="21">
        <f>SUM(G47:I47)</f>
        <v>7099.0151607156877</v>
      </c>
      <c r="L47" s="22" t="str">
        <f t="shared" si="12"/>
        <v>--</v>
      </c>
      <c r="M47" s="22" t="str">
        <f t="shared" si="12"/>
        <v>--</v>
      </c>
      <c r="N47" s="22">
        <f t="shared" si="12"/>
        <v>3.9162125849660931</v>
      </c>
      <c r="O47" s="23">
        <f t="shared" si="12"/>
        <v>3.9162125849660931</v>
      </c>
      <c r="Q47">
        <v>12</v>
      </c>
      <c r="U47">
        <f>$U$8</f>
        <v>13</v>
      </c>
      <c r="V47">
        <f>$V$8</f>
        <v>35</v>
      </c>
      <c r="W47">
        <f>$W$8</f>
        <v>57</v>
      </c>
    </row>
    <row r="48" spans="1:23" ht="12.75" customHeight="1" x14ac:dyDescent="0.25">
      <c r="A48" s="18" t="s">
        <v>17</v>
      </c>
      <c r="B48" s="19">
        <f>B46</f>
        <v>0</v>
      </c>
      <c r="C48" s="19">
        <f>C46</f>
        <v>0</v>
      </c>
      <c r="D48" s="19">
        <f>D46</f>
        <v>1819.2776308850405</v>
      </c>
      <c r="E48" s="19">
        <f>E46</f>
        <v>1819.2776308850405</v>
      </c>
      <c r="G48" s="21">
        <f>SUM(G46:G47)</f>
        <v>0</v>
      </c>
      <c r="H48" s="21">
        <f>SUM(H46:H47)</f>
        <v>0</v>
      </c>
      <c r="I48" s="21">
        <f>SUM(I46:I47)</f>
        <v>36900.395640891584</v>
      </c>
      <c r="J48" s="21">
        <f>SUM(J46:J47)</f>
        <v>36900.395640891584</v>
      </c>
      <c r="L48" s="22" t="str">
        <f t="shared" si="12"/>
        <v>--</v>
      </c>
      <c r="M48" s="22" t="str">
        <f t="shared" si="12"/>
        <v>--</v>
      </c>
      <c r="N48" s="22">
        <f t="shared" si="12"/>
        <v>20.282993103664069</v>
      </c>
      <c r="O48" s="23">
        <f t="shared" si="12"/>
        <v>20.282993103664069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0</v>
      </c>
      <c r="C50" s="28">
        <f>C48</f>
        <v>0</v>
      </c>
      <c r="D50" s="28">
        <f>D48</f>
        <v>1819.2776308850405</v>
      </c>
      <c r="E50" s="28">
        <f>E48</f>
        <v>1819.2776308850405</v>
      </c>
      <c r="F50" s="29"/>
      <c r="G50" s="30">
        <f>SUM(G37,G43,G48)</f>
        <v>0</v>
      </c>
      <c r="H50" s="30">
        <f>SUM(H37,H43,H48)</f>
        <v>0</v>
      </c>
      <c r="I50" s="30">
        <f>SUM(I37,I43,I48)</f>
        <v>39603.26215035643</v>
      </c>
      <c r="J50" s="30">
        <f>SUM(J37,J43,J48)</f>
        <v>39603.26215035643</v>
      </c>
      <c r="K50" s="29"/>
      <c r="L50" s="31" t="str">
        <f t="shared" ref="L50:O51" si="13">IF(B50&lt;&gt;0,G50/B50,"--")</f>
        <v>--</v>
      </c>
      <c r="M50" s="31" t="str">
        <f t="shared" si="13"/>
        <v>--</v>
      </c>
      <c r="N50" s="31">
        <f t="shared" si="13"/>
        <v>21.768674268308501</v>
      </c>
      <c r="O50" s="32">
        <f t="shared" si="13"/>
        <v>21.768674268308501</v>
      </c>
    </row>
    <row r="51" spans="1:23" ht="12.75" customHeight="1" thickBot="1" x14ac:dyDescent="0.35">
      <c r="A51" s="33" t="s">
        <v>17</v>
      </c>
      <c r="B51" s="37">
        <f>SUM(B30,B50)</f>
        <v>0</v>
      </c>
      <c r="C51" s="37">
        <f>SUM(C30,C50)</f>
        <v>0</v>
      </c>
      <c r="D51" s="37">
        <f>SUM(D30,D50)</f>
        <v>1819.2776308850405</v>
      </c>
      <c r="E51" s="37">
        <f>SUM(E30,E50)</f>
        <v>1819.2776308850405</v>
      </c>
      <c r="F51" s="84"/>
      <c r="G51" s="39">
        <f>SUM(G30,G50)</f>
        <v>0</v>
      </c>
      <c r="H51" s="39">
        <f>SUM(H30,H50)</f>
        <v>0</v>
      </c>
      <c r="I51" s="39">
        <f>SUM(I30,I50)</f>
        <v>39603.26215035643</v>
      </c>
      <c r="J51" s="39">
        <f>SUM(J30,J50)</f>
        <v>39603.26215035643</v>
      </c>
      <c r="K51" s="84"/>
      <c r="L51" s="40" t="str">
        <f t="shared" si="13"/>
        <v>--</v>
      </c>
      <c r="M51" s="40" t="str">
        <f t="shared" si="13"/>
        <v>--</v>
      </c>
      <c r="N51" s="40">
        <f t="shared" si="13"/>
        <v>21.768674268308501</v>
      </c>
      <c r="O51" s="41">
        <f t="shared" si="13"/>
        <v>21.768674268308501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13</v>
      </c>
      <c r="V55">
        <f>$V$8</f>
        <v>35</v>
      </c>
      <c r="W55">
        <f>$W$8</f>
        <v>57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13</v>
      </c>
      <c r="V56">
        <f>$V$8</f>
        <v>35</v>
      </c>
      <c r="W56">
        <f>$W$8</f>
        <v>57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13</v>
      </c>
      <c r="V59">
        <f>$V$8</f>
        <v>35</v>
      </c>
      <c r="W59">
        <f>$W$8</f>
        <v>57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13</v>
      </c>
      <c r="V60">
        <f>$V$8</f>
        <v>35</v>
      </c>
      <c r="W60">
        <f>$W$8</f>
        <v>57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0</v>
      </c>
      <c r="C64" s="19">
        <f>C51</f>
        <v>0</v>
      </c>
      <c r="D64" s="19">
        <f>D51</f>
        <v>1819.2776308850405</v>
      </c>
      <c r="E64" s="19">
        <f>E51</f>
        <v>1819.2776308850405</v>
      </c>
      <c r="G64" s="21">
        <f>SUM(G51,G62)</f>
        <v>0</v>
      </c>
      <c r="H64" s="21">
        <f>SUM(H51,H62)</f>
        <v>0</v>
      </c>
      <c r="I64" s="21">
        <f>SUM(I51,I62)</f>
        <v>39603.26215035643</v>
      </c>
      <c r="J64" s="21">
        <f>SUM(J51,J62)</f>
        <v>39603.26215035643</v>
      </c>
      <c r="L64" s="22" t="str">
        <f>IF(B64&lt;&gt;0,G64/B64,"--")</f>
        <v>--</v>
      </c>
      <c r="M64" s="22" t="str">
        <f>IF(C64&lt;&gt;0,H64/C64,"--")</f>
        <v>--</v>
      </c>
      <c r="N64" s="22">
        <f>IF(D64&lt;&gt;0,I64/D64,"--")</f>
        <v>21.768674268308501</v>
      </c>
      <c r="O64" s="22">
        <f>IF(E64&lt;&gt;0,J64/E64,"--")</f>
        <v>21.768674268308501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13</v>
      </c>
      <c r="V66">
        <f>$V$8</f>
        <v>35</v>
      </c>
      <c r="W66">
        <f>$W$8</f>
        <v>57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-3.5527136788005009E-15</v>
      </c>
      <c r="Q67">
        <v>134</v>
      </c>
      <c r="U67">
        <f>$U$8</f>
        <v>13</v>
      </c>
      <c r="V67">
        <f>$V$8</f>
        <v>35</v>
      </c>
      <c r="W67">
        <f>$W$8</f>
        <v>57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-3.5527136788005009E-15</v>
      </c>
      <c r="Q68">
        <v>84</v>
      </c>
      <c r="R68">
        <v>19</v>
      </c>
      <c r="U68">
        <f>$U$8</f>
        <v>13</v>
      </c>
      <c r="V68">
        <f>$V$8</f>
        <v>35</v>
      </c>
      <c r="W68">
        <f>$W$8</f>
        <v>57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4.37 - Cost of Wasted UAA Mail -- Package Services, Parcel Select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37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13</v>
      </c>
      <c r="V8" s="25">
        <f>VLOOKUP($Y$6,WMap,4,FALSE)</f>
        <v>35</v>
      </c>
      <c r="W8" s="26">
        <f>VLOOKUP($Y$6,WMap,5,FALSE)</f>
        <v>57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13</v>
      </c>
      <c r="V9">
        <f>$V$8</f>
        <v>35</v>
      </c>
      <c r="W9">
        <f>$W$8</f>
        <v>57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13</v>
      </c>
      <c r="V10">
        <f>$V$8</f>
        <v>35</v>
      </c>
      <c r="W10">
        <f>$W$8</f>
        <v>57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13</v>
      </c>
      <c r="V11">
        <f>$V$8</f>
        <v>35</v>
      </c>
      <c r="W11">
        <f>$W$8</f>
        <v>57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13</v>
      </c>
      <c r="V12">
        <f>$V$8</f>
        <v>35</v>
      </c>
      <c r="W12">
        <f>$W$8</f>
        <v>57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13</v>
      </c>
      <c r="V13">
        <f>$V$8</f>
        <v>35</v>
      </c>
      <c r="W13">
        <f>$W$8</f>
        <v>57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13</v>
      </c>
      <c r="V17">
        <f>$V$8</f>
        <v>35</v>
      </c>
      <c r="W17">
        <f>$W$8</f>
        <v>57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13</v>
      </c>
      <c r="V18">
        <f>$V$8</f>
        <v>35</v>
      </c>
      <c r="W18">
        <f>$W$8</f>
        <v>57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13</v>
      </c>
      <c r="V19">
        <f>$V$8</f>
        <v>35</v>
      </c>
      <c r="W19">
        <f>$W$8</f>
        <v>57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13</v>
      </c>
      <c r="V20">
        <f>$V$8</f>
        <v>35</v>
      </c>
      <c r="W20">
        <f>$W$8</f>
        <v>57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13</v>
      </c>
      <c r="V24">
        <f t="shared" ref="V24:V29" si="8">$V$8</f>
        <v>35</v>
      </c>
      <c r="W24">
        <f t="shared" ref="W24:W29" si="9">$W$8</f>
        <v>57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13</v>
      </c>
      <c r="V25">
        <f t="shared" si="8"/>
        <v>35</v>
      </c>
      <c r="W25">
        <f t="shared" si="9"/>
        <v>57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13</v>
      </c>
      <c r="V26">
        <f t="shared" si="8"/>
        <v>35</v>
      </c>
      <c r="W26">
        <f t="shared" si="9"/>
        <v>57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13</v>
      </c>
      <c r="V27">
        <f t="shared" si="8"/>
        <v>35</v>
      </c>
      <c r="W27">
        <f t="shared" si="9"/>
        <v>57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13</v>
      </c>
      <c r="V28">
        <f t="shared" si="8"/>
        <v>35</v>
      </c>
      <c r="W28">
        <f t="shared" si="9"/>
        <v>57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13</v>
      </c>
      <c r="V29">
        <f t="shared" si="8"/>
        <v>35</v>
      </c>
      <c r="W29">
        <f t="shared" si="9"/>
        <v>57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13</v>
      </c>
      <c r="V36">
        <f>$V$8</f>
        <v>35</v>
      </c>
      <c r="W36">
        <f>$W$8</f>
        <v>57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13</v>
      </c>
      <c r="V37">
        <f>$V$8</f>
        <v>35</v>
      </c>
      <c r="W37">
        <f>$W$8</f>
        <v>57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566.37759149673195</v>
      </c>
      <c r="E41" s="19">
        <f>SUM(B41:D41)</f>
        <v>566.37759149673195</v>
      </c>
      <c r="G41" s="51">
        <v>0</v>
      </c>
      <c r="H41" s="51">
        <v>0</v>
      </c>
      <c r="I41" s="51">
        <v>871.68334670548086</v>
      </c>
      <c r="J41" s="51">
        <f>SUM(G41:I41)</f>
        <v>871.68334670548086</v>
      </c>
      <c r="L41" s="22" t="str">
        <f t="shared" ref="L41:O43" si="11">IF(B41&lt;&gt;0,G41/B41,"--")</f>
        <v>--</v>
      </c>
      <c r="M41" s="22" t="str">
        <f t="shared" si="11"/>
        <v>--</v>
      </c>
      <c r="N41" s="22">
        <f t="shared" si="11"/>
        <v>1.5390498490625941</v>
      </c>
      <c r="O41" s="23">
        <f t="shared" si="11"/>
        <v>1.5390498490625941</v>
      </c>
      <c r="Q41">
        <v>1</v>
      </c>
      <c r="R41">
        <v>2</v>
      </c>
      <c r="U41">
        <f>$U$8</f>
        <v>13</v>
      </c>
      <c r="V41">
        <f>$V$8</f>
        <v>35</v>
      </c>
      <c r="W41">
        <f>$W$8</f>
        <v>57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566.37759149673195</v>
      </c>
      <c r="E42" s="19">
        <f>SUM(B42:D42)</f>
        <v>566.37759149673195</v>
      </c>
      <c r="G42" s="51">
        <v>0</v>
      </c>
      <c r="H42" s="51">
        <v>0</v>
      </c>
      <c r="I42" s="51">
        <v>167.23405790945839</v>
      </c>
      <c r="J42" s="51">
        <f>SUM(G42:I42)</f>
        <v>167.23405790945839</v>
      </c>
      <c r="L42" s="22" t="str">
        <f t="shared" si="11"/>
        <v>--</v>
      </c>
      <c r="M42" s="22" t="str">
        <f t="shared" si="11"/>
        <v>--</v>
      </c>
      <c r="N42" s="22">
        <f t="shared" si="11"/>
        <v>0.29526955236261909</v>
      </c>
      <c r="O42" s="23">
        <f t="shared" si="11"/>
        <v>0.29526955236261909</v>
      </c>
      <c r="Q42">
        <v>5</v>
      </c>
      <c r="R42">
        <v>7</v>
      </c>
      <c r="U42">
        <f>$U$8</f>
        <v>13</v>
      </c>
      <c r="V42">
        <f>$V$8</f>
        <v>35</v>
      </c>
      <c r="W42">
        <f>$W$8</f>
        <v>57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566.37759149673195</v>
      </c>
      <c r="E43" s="19">
        <f>E41</f>
        <v>566.37759149673195</v>
      </c>
      <c r="G43" s="51">
        <f>SUM(G41:G42)</f>
        <v>0</v>
      </c>
      <c r="H43" s="51">
        <f>SUM(H41:H42)</f>
        <v>0</v>
      </c>
      <c r="I43" s="51">
        <f>SUM(I41:I42)</f>
        <v>1038.9174046149392</v>
      </c>
      <c r="J43" s="51">
        <f>SUM(J41:J42)</f>
        <v>1038.9174046149392</v>
      </c>
      <c r="L43" s="22" t="str">
        <f t="shared" si="11"/>
        <v>--</v>
      </c>
      <c r="M43" s="22" t="str">
        <f t="shared" si="11"/>
        <v>--</v>
      </c>
      <c r="N43" s="22">
        <f t="shared" si="11"/>
        <v>1.8343194014252131</v>
      </c>
      <c r="O43" s="23">
        <f t="shared" si="11"/>
        <v>1.8343194014252131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566.37759149673195</v>
      </c>
      <c r="E45" s="28">
        <f>SUM(E38,E43)</f>
        <v>566.37759149673195</v>
      </c>
      <c r="F45" s="29"/>
      <c r="G45" s="69">
        <f>SUM(G38,G43)</f>
        <v>0</v>
      </c>
      <c r="H45" s="69">
        <f>SUM(H38,H43)</f>
        <v>0</v>
      </c>
      <c r="I45" s="69">
        <f>SUM(I38,I43)</f>
        <v>1038.9174046149392</v>
      </c>
      <c r="J45" s="69">
        <f>SUM(J38,J43)</f>
        <v>1038.9174046149392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>
        <f t="shared" si="12"/>
        <v>1.8343194014252131</v>
      </c>
      <c r="O45" s="32">
        <f t="shared" si="12"/>
        <v>1.8343194014252131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0</v>
      </c>
      <c r="D46" s="19">
        <f>SUM(D32,D45)</f>
        <v>566.37759149673195</v>
      </c>
      <c r="E46" s="19">
        <f>SUM(E32,E45)</f>
        <v>566.37759149673195</v>
      </c>
      <c r="G46" s="51">
        <f>SUM(G32,G45)</f>
        <v>0</v>
      </c>
      <c r="H46" s="51">
        <f>SUM(H32,H45)</f>
        <v>0</v>
      </c>
      <c r="I46" s="51">
        <f>SUM(I32,I45)</f>
        <v>1038.9174046149392</v>
      </c>
      <c r="J46" s="51">
        <f>SUM(J32,J45)</f>
        <v>1038.9174046149392</v>
      </c>
      <c r="L46" s="22" t="str">
        <f t="shared" si="12"/>
        <v>--</v>
      </c>
      <c r="M46" s="22" t="str">
        <f t="shared" si="12"/>
        <v>--</v>
      </c>
      <c r="N46" s="22">
        <f t="shared" si="12"/>
        <v>1.8343194014252131</v>
      </c>
      <c r="O46" s="23">
        <f t="shared" si="12"/>
        <v>1.8343194014252131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13</v>
      </c>
      <c r="V50">
        <f>$V$8</f>
        <v>35</v>
      </c>
      <c r="W50">
        <f>$W$8</f>
        <v>57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13</v>
      </c>
      <c r="V51">
        <f>$V$8</f>
        <v>35</v>
      </c>
      <c r="W51">
        <f>$W$8</f>
        <v>57</v>
      </c>
    </row>
    <row r="52" spans="1:23" ht="12.75" customHeight="1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566.37759149673195</v>
      </c>
      <c r="E54" s="19">
        <f>SUM(B54:D54)</f>
        <v>566.37759149673195</v>
      </c>
      <c r="G54" s="51">
        <v>0</v>
      </c>
      <c r="H54" s="51">
        <v>0</v>
      </c>
      <c r="I54" s="51">
        <v>351.06234997671243</v>
      </c>
      <c r="J54" s="51">
        <f>SUM(G54:I54)</f>
        <v>351.06234997671243</v>
      </c>
      <c r="L54" s="22" t="str">
        <f t="shared" ref="L54:O57" si="14">IF(B54&lt;&gt;0,G54/B54,"--")</f>
        <v>--</v>
      </c>
      <c r="M54" s="22" t="str">
        <f t="shared" si="14"/>
        <v>--</v>
      </c>
      <c r="N54" s="22">
        <f t="shared" si="14"/>
        <v>0.61983799367658787</v>
      </c>
      <c r="O54" s="23">
        <f t="shared" si="14"/>
        <v>0.61983799367658787</v>
      </c>
      <c r="Q54">
        <v>105</v>
      </c>
      <c r="U54">
        <f>$U$8</f>
        <v>13</v>
      </c>
      <c r="V54">
        <f>$V$8</f>
        <v>35</v>
      </c>
      <c r="W54">
        <f>$W$8</f>
        <v>57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13</v>
      </c>
      <c r="V55">
        <f>$V$8</f>
        <v>35</v>
      </c>
      <c r="W55">
        <f>$W$8</f>
        <v>57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566.37759149673195</v>
      </c>
      <c r="E56" s="28">
        <f>SUM(E54:E55)</f>
        <v>566.37759149673195</v>
      </c>
      <c r="F56" s="29"/>
      <c r="G56" s="69">
        <f>SUM(G54:G55)</f>
        <v>0</v>
      </c>
      <c r="H56" s="69">
        <f>SUM(H54:H55)</f>
        <v>0</v>
      </c>
      <c r="I56" s="69">
        <f>SUM(I54:I55)</f>
        <v>351.06234997671243</v>
      </c>
      <c r="J56" s="69">
        <f>SUM(J54:J55)</f>
        <v>351.06234997671243</v>
      </c>
      <c r="K56" s="29"/>
      <c r="L56" s="31" t="str">
        <f t="shared" si="14"/>
        <v>--</v>
      </c>
      <c r="M56" s="31" t="str">
        <f t="shared" si="14"/>
        <v>--</v>
      </c>
      <c r="N56" s="31">
        <f t="shared" si="14"/>
        <v>0.61983799367658787</v>
      </c>
      <c r="O56" s="32">
        <f t="shared" si="14"/>
        <v>0.61983799367658787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0</v>
      </c>
      <c r="D57" s="104">
        <f>SUM(D52,D56)</f>
        <v>566.37759149673195</v>
      </c>
      <c r="E57" s="104">
        <f>SUM(E52,E56)</f>
        <v>566.37759149673195</v>
      </c>
      <c r="F57" s="84"/>
      <c r="G57" s="81">
        <f>SUM(G52,G56)</f>
        <v>0</v>
      </c>
      <c r="H57" s="81">
        <f>SUM(H52,H56)</f>
        <v>0</v>
      </c>
      <c r="I57" s="81">
        <f>SUM(I52,I56)</f>
        <v>351.06234997671243</v>
      </c>
      <c r="J57" s="81">
        <f>SUM(J52,J56)</f>
        <v>351.06234997671243</v>
      </c>
      <c r="K57" s="84"/>
      <c r="L57" s="40" t="str">
        <f t="shared" si="14"/>
        <v>--</v>
      </c>
      <c r="M57" s="40" t="str">
        <f t="shared" si="14"/>
        <v>--</v>
      </c>
      <c r="N57" s="40">
        <f t="shared" si="14"/>
        <v>0.61983799367658787</v>
      </c>
      <c r="O57" s="41">
        <f t="shared" si="14"/>
        <v>0.61983799367658787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0</v>
      </c>
      <c r="D59" s="19">
        <f>D46</f>
        <v>566.37759149673195</v>
      </c>
      <c r="E59" s="19">
        <f>E46</f>
        <v>566.37759149673195</v>
      </c>
      <c r="G59" s="51">
        <f>SUM(G46,G57)</f>
        <v>0</v>
      </c>
      <c r="H59" s="51">
        <f>SUM(H46,H57)</f>
        <v>0</v>
      </c>
      <c r="I59" s="51">
        <f>SUM(I46,I57)</f>
        <v>1389.9797545916517</v>
      </c>
      <c r="J59" s="51">
        <f>SUM(J46,J57)</f>
        <v>1389.9797545916517</v>
      </c>
      <c r="L59" s="22" t="str">
        <f>IF(B59&lt;&gt;0,G59/B59,"--")</f>
        <v>--</v>
      </c>
      <c r="M59" s="22" t="str">
        <f>IF(C59&lt;&gt;0,H59/C59,"--")</f>
        <v>--</v>
      </c>
      <c r="N59" s="22">
        <f>IF(D59&lt;&gt;0,I59/D59,"--")</f>
        <v>2.454157395101801</v>
      </c>
      <c r="O59" s="22">
        <f>IF(E59&lt;&gt;0,J59/E59,"--")</f>
        <v>2.454157395101801</v>
      </c>
      <c r="U59">
        <f>$U$8</f>
        <v>13</v>
      </c>
      <c r="V59">
        <f>$V$8</f>
        <v>35</v>
      </c>
      <c r="W59">
        <f>$W$8</f>
        <v>57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13</v>
      </c>
      <c r="V61">
        <f>$V$8</f>
        <v>35</v>
      </c>
      <c r="W61">
        <f>$W$8</f>
        <v>57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13</v>
      </c>
      <c r="V62">
        <f>$V$8</f>
        <v>35</v>
      </c>
      <c r="W62">
        <f>$W$8</f>
        <v>57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4.4408920985006262E-16</v>
      </c>
      <c r="Q63">
        <v>64</v>
      </c>
      <c r="R63">
        <v>13</v>
      </c>
      <c r="U63">
        <f>$U$8</f>
        <v>13</v>
      </c>
      <c r="V63">
        <f>$V$8</f>
        <v>35</v>
      </c>
      <c r="W63">
        <f>$W$8</f>
        <v>57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4.2 - Cost of Forwarded UAA Mail -- First-Class Mail, Single Piece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2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2441.4820880483353</v>
      </c>
      <c r="C8" s="64">
        <v>0</v>
      </c>
      <c r="D8" s="64">
        <v>0</v>
      </c>
      <c r="E8" s="54">
        <f t="shared" ref="E8:E13" si="0">SUM(B8:D8)</f>
        <v>2441.4820880483353</v>
      </c>
      <c r="F8" s="50"/>
      <c r="G8" s="51">
        <v>177.03175660809046</v>
      </c>
      <c r="H8" s="51">
        <v>0</v>
      </c>
      <c r="I8" s="51">
        <v>0</v>
      </c>
      <c r="J8" s="51">
        <f t="shared" ref="J8:J13" si="1">SUM(G8:I8)</f>
        <v>177.03175660809046</v>
      </c>
      <c r="K8" s="50"/>
      <c r="L8" s="22">
        <f>IF(B8&lt;&gt;0,G8/B8,"--")</f>
        <v>7.2509955110752242E-2</v>
      </c>
      <c r="M8" s="22" t="str">
        <f>IF(C8&lt;&gt;0,H8/C8,"--")</f>
        <v>--</v>
      </c>
      <c r="N8" s="22" t="str">
        <f>IF(D8&lt;&gt;0,I8/D8,"--")</f>
        <v>--</v>
      </c>
      <c r="O8" s="23">
        <f>IF(E8&lt;&gt;0,J8/E8,"--")</f>
        <v>7.2509955110752242E-2</v>
      </c>
      <c r="Q8">
        <v>28</v>
      </c>
      <c r="U8" s="24">
        <f>VLOOKUP($Y$6,FMap,5,FALSE)</f>
        <v>0</v>
      </c>
      <c r="V8" s="25">
        <f>VLOOKUP($Y$6,FMap,6,FALSE)</f>
        <v>22</v>
      </c>
      <c r="W8" s="26">
        <f>VLOOKUP($Y$6,FMap,7,FALSE)</f>
        <v>44</v>
      </c>
    </row>
    <row r="9" spans="1:25" x14ac:dyDescent="0.25">
      <c r="A9" s="27" t="s">
        <v>24</v>
      </c>
      <c r="B9" s="64">
        <v>2441.4820880483353</v>
      </c>
      <c r="C9" s="64">
        <v>0</v>
      </c>
      <c r="D9" s="64">
        <v>0</v>
      </c>
      <c r="E9" s="54">
        <f t="shared" si="0"/>
        <v>2441.4820880483353</v>
      </c>
      <c r="F9" s="50"/>
      <c r="G9" s="51">
        <v>18.7198782631474</v>
      </c>
      <c r="H9" s="51">
        <v>0</v>
      </c>
      <c r="I9" s="51">
        <v>0</v>
      </c>
      <c r="J9" s="51">
        <f t="shared" si="1"/>
        <v>18.7198782631474</v>
      </c>
      <c r="K9" s="50"/>
      <c r="L9" s="22">
        <f t="shared" ref="L9:L14" si="2">IF(B9&lt;&gt;0,G9/B9,"--")</f>
        <v>7.6674239613658771E-3</v>
      </c>
      <c r="M9" s="22" t="str">
        <f t="shared" ref="M9:M14" si="3">IF(C9&lt;&gt;0,H9/C9,"--")</f>
        <v>--</v>
      </c>
      <c r="N9" s="22" t="str">
        <f t="shared" ref="N9:N14" si="4">IF(D9&lt;&gt;0,I9/D9,"--")</f>
        <v>--</v>
      </c>
      <c r="O9" s="23">
        <f t="shared" ref="O9:O14" si="5">IF(E9&lt;&gt;0,J9/E9,"--")</f>
        <v>7.6674239613658771E-3</v>
      </c>
      <c r="Q9">
        <v>29</v>
      </c>
      <c r="U9">
        <f>$U$8</f>
        <v>0</v>
      </c>
      <c r="V9">
        <f>$V$8</f>
        <v>22</v>
      </c>
      <c r="W9">
        <f>$W$8</f>
        <v>44</v>
      </c>
    </row>
    <row r="10" spans="1:25" x14ac:dyDescent="0.25">
      <c r="A10" s="18" t="s">
        <v>25</v>
      </c>
      <c r="B10" s="54">
        <v>48829.641760966668</v>
      </c>
      <c r="C10" s="54">
        <v>0</v>
      </c>
      <c r="D10" s="54">
        <v>0</v>
      </c>
      <c r="E10" s="54">
        <f t="shared" si="0"/>
        <v>48829.641760966668</v>
      </c>
      <c r="F10" s="50"/>
      <c r="G10" s="51">
        <v>3169.3636274804398</v>
      </c>
      <c r="H10" s="51">
        <v>0</v>
      </c>
      <c r="I10" s="51">
        <v>0</v>
      </c>
      <c r="J10" s="51">
        <f t="shared" si="1"/>
        <v>3169.3636274804398</v>
      </c>
      <c r="K10" s="50"/>
      <c r="L10" s="22">
        <f t="shared" si="2"/>
        <v>6.4906550881435279E-2</v>
      </c>
      <c r="M10" s="22" t="str">
        <f t="shared" si="3"/>
        <v>--</v>
      </c>
      <c r="N10" s="22" t="str">
        <f t="shared" si="4"/>
        <v>--</v>
      </c>
      <c r="O10" s="23">
        <f t="shared" si="5"/>
        <v>6.4906550881435279E-2</v>
      </c>
      <c r="Q10">
        <v>30</v>
      </c>
      <c r="S10">
        <v>10</v>
      </c>
      <c r="U10">
        <f>$U$8</f>
        <v>0</v>
      </c>
      <c r="V10">
        <f>$V$8</f>
        <v>22</v>
      </c>
      <c r="W10">
        <f>$W$8</f>
        <v>44</v>
      </c>
    </row>
    <row r="11" spans="1:25" x14ac:dyDescent="0.25">
      <c r="A11" s="18" t="s">
        <v>26</v>
      </c>
      <c r="B11" s="54">
        <v>18162.165674019045</v>
      </c>
      <c r="C11" s="54">
        <v>0</v>
      </c>
      <c r="D11" s="54">
        <v>0</v>
      </c>
      <c r="E11" s="54">
        <f t="shared" si="0"/>
        <v>18162.165674019045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3"/>
        <v>--</v>
      </c>
      <c r="N11" s="22" t="str">
        <f t="shared" si="4"/>
        <v>--</v>
      </c>
      <c r="O11" s="23">
        <f t="shared" si="5"/>
        <v>0</v>
      </c>
      <c r="Q11">
        <v>31</v>
      </c>
      <c r="S11">
        <v>10</v>
      </c>
      <c r="U11">
        <f>$U$8</f>
        <v>0</v>
      </c>
      <c r="V11">
        <f>$V$8</f>
        <v>22</v>
      </c>
      <c r="W11">
        <f>$W$8</f>
        <v>44</v>
      </c>
    </row>
    <row r="12" spans="1:25" x14ac:dyDescent="0.25">
      <c r="A12" s="27" t="s">
        <v>92</v>
      </c>
      <c r="B12" s="54">
        <v>28229.062101253105</v>
      </c>
      <c r="C12" s="54">
        <v>0</v>
      </c>
      <c r="D12" s="54">
        <v>0</v>
      </c>
      <c r="E12" s="54">
        <f t="shared" si="0"/>
        <v>28229.062101253105</v>
      </c>
      <c r="F12" s="50"/>
      <c r="G12" s="51">
        <v>2978.0867645311409</v>
      </c>
      <c r="H12" s="51">
        <v>0</v>
      </c>
      <c r="I12" s="51">
        <v>0</v>
      </c>
      <c r="J12" s="51">
        <f t="shared" si="1"/>
        <v>2978.0867645311409</v>
      </c>
      <c r="K12" s="50"/>
      <c r="L12" s="22">
        <f t="shared" si="2"/>
        <v>0.10549719129346993</v>
      </c>
      <c r="M12" s="22" t="str">
        <f t="shared" si="3"/>
        <v>--</v>
      </c>
      <c r="N12" s="22" t="str">
        <f t="shared" si="4"/>
        <v>--</v>
      </c>
      <c r="O12" s="23">
        <f t="shared" si="5"/>
        <v>0.10549719129346993</v>
      </c>
      <c r="Q12">
        <f>Q11+1</f>
        <v>32</v>
      </c>
      <c r="R12">
        <v>33</v>
      </c>
      <c r="S12">
        <v>10</v>
      </c>
      <c r="U12">
        <f>$U$8</f>
        <v>0</v>
      </c>
      <c r="V12">
        <f>$V$8</f>
        <v>22</v>
      </c>
      <c r="W12">
        <f>$W$8</f>
        <v>44</v>
      </c>
    </row>
    <row r="13" spans="1:25" x14ac:dyDescent="0.25">
      <c r="A13" s="27" t="s">
        <v>93</v>
      </c>
      <c r="B13" s="54">
        <v>2438.4139856945167</v>
      </c>
      <c r="C13" s="54">
        <v>0</v>
      </c>
      <c r="D13" s="54">
        <v>0</v>
      </c>
      <c r="E13" s="54">
        <f t="shared" si="0"/>
        <v>2438.4139856945167</v>
      </c>
      <c r="F13" s="50"/>
      <c r="G13" s="51">
        <v>764.90755352121516</v>
      </c>
      <c r="H13" s="51">
        <v>0</v>
      </c>
      <c r="I13" s="51">
        <v>0</v>
      </c>
      <c r="J13" s="51">
        <f t="shared" si="1"/>
        <v>764.90755352121516</v>
      </c>
      <c r="K13" s="50"/>
      <c r="L13" s="22">
        <f t="shared" si="2"/>
        <v>0.31369060299387669</v>
      </c>
      <c r="M13" s="22" t="str">
        <f t="shared" si="3"/>
        <v>--</v>
      </c>
      <c r="N13" s="22" t="str">
        <f t="shared" si="4"/>
        <v>--</v>
      </c>
      <c r="O13" s="23">
        <f t="shared" si="5"/>
        <v>0.31369060299387669</v>
      </c>
      <c r="Q13">
        <v>35</v>
      </c>
      <c r="S13">
        <v>10</v>
      </c>
      <c r="U13">
        <f>$U$8</f>
        <v>0</v>
      </c>
      <c r="V13">
        <f>$V$8</f>
        <v>22</v>
      </c>
      <c r="W13">
        <f>$W$8</f>
        <v>44</v>
      </c>
    </row>
    <row r="14" spans="1:25" x14ac:dyDescent="0.25">
      <c r="A14" s="18" t="s">
        <v>17</v>
      </c>
      <c r="B14" s="54">
        <f>B10</f>
        <v>48829.641760966668</v>
      </c>
      <c r="C14" s="54">
        <f>C10</f>
        <v>0</v>
      </c>
      <c r="D14" s="54">
        <f>D10</f>
        <v>0</v>
      </c>
      <c r="E14" s="54">
        <f>E10</f>
        <v>48829.641760966668</v>
      </c>
      <c r="F14" s="50"/>
      <c r="G14" s="51">
        <f>SUM(G8:G13)</f>
        <v>7108.1095804040333</v>
      </c>
      <c r="H14" s="51">
        <f>SUM(H8:H13)</f>
        <v>0</v>
      </c>
      <c r="I14" s="51">
        <f>SUM(I8:I13)</f>
        <v>0</v>
      </c>
      <c r="J14" s="51">
        <f>SUM(J8:J13)</f>
        <v>7108.1095804040333</v>
      </c>
      <c r="K14" s="50"/>
      <c r="L14" s="22">
        <f t="shared" si="2"/>
        <v>0.14556956234084228</v>
      </c>
      <c r="M14" s="22" t="str">
        <f t="shared" si="3"/>
        <v>--</v>
      </c>
      <c r="N14" s="22" t="str">
        <f t="shared" si="4"/>
        <v>--</v>
      </c>
      <c r="O14" s="23">
        <f t="shared" si="5"/>
        <v>0.14556956234084228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48829.641760966668</v>
      </c>
      <c r="C17" s="54">
        <f>C14</f>
        <v>0</v>
      </c>
      <c r="D17" s="54">
        <f>D14</f>
        <v>0</v>
      </c>
      <c r="E17" s="54">
        <f>SUM(B17:D17)</f>
        <v>48829.641760966668</v>
      </c>
      <c r="F17" s="50"/>
      <c r="G17" s="51">
        <v>6326.4248486487777</v>
      </c>
      <c r="H17" s="51">
        <v>0</v>
      </c>
      <c r="I17" s="51">
        <v>0</v>
      </c>
      <c r="J17" s="51">
        <f>SUM(G17:I17)</f>
        <v>6326.4248486487777</v>
      </c>
      <c r="K17" s="50"/>
      <c r="L17" s="22">
        <f t="shared" ref="L17:O19" si="6">IF(B17&lt;&gt;0,G17/B17,"--")</f>
        <v>0.12956115630784704</v>
      </c>
      <c r="M17" s="22" t="str">
        <f t="shared" si="6"/>
        <v>--</v>
      </c>
      <c r="N17" s="22" t="str">
        <f t="shared" si="6"/>
        <v>--</v>
      </c>
      <c r="O17" s="23">
        <f t="shared" si="6"/>
        <v>0.12956115630784704</v>
      </c>
      <c r="Q17">
        <v>38</v>
      </c>
      <c r="U17">
        <f>$U$8</f>
        <v>0</v>
      </c>
      <c r="V17">
        <f>$V$8</f>
        <v>22</v>
      </c>
      <c r="W17">
        <f>$W$8</f>
        <v>44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6"/>
        <v>--</v>
      </c>
      <c r="M18" s="22" t="str">
        <f t="shared" si="6"/>
        <v>--</v>
      </c>
      <c r="N18" s="22" t="str">
        <f t="shared" si="6"/>
        <v>--</v>
      </c>
      <c r="O18" s="23" t="str">
        <f t="shared" si="6"/>
        <v>--</v>
      </c>
      <c r="Q18">
        <v>39</v>
      </c>
      <c r="U18">
        <f>$U$8</f>
        <v>0</v>
      </c>
      <c r="V18">
        <f>$V$8</f>
        <v>22</v>
      </c>
      <c r="W18">
        <f>$W$8</f>
        <v>44</v>
      </c>
    </row>
    <row r="19" spans="1:23" x14ac:dyDescent="0.25">
      <c r="A19" s="18" t="s">
        <v>17</v>
      </c>
      <c r="B19" s="54">
        <f>B17</f>
        <v>48829.641760966668</v>
      </c>
      <c r="C19" s="54">
        <f>C17</f>
        <v>0</v>
      </c>
      <c r="D19" s="54">
        <f>D17</f>
        <v>0</v>
      </c>
      <c r="E19" s="54">
        <f>E17</f>
        <v>48829.641760966668</v>
      </c>
      <c r="F19" s="50"/>
      <c r="G19" s="51">
        <f>SUM(G17:G18)</f>
        <v>6326.4248486487777</v>
      </c>
      <c r="H19" s="51">
        <f>SUM(H17:H18)</f>
        <v>0</v>
      </c>
      <c r="I19" s="51">
        <f>SUM(I17:I18)</f>
        <v>0</v>
      </c>
      <c r="J19" s="51">
        <f>SUM(J17:J18)</f>
        <v>6326.4248486487777</v>
      </c>
      <c r="K19" s="50"/>
      <c r="L19" s="22">
        <f t="shared" si="6"/>
        <v>0.12956115630784704</v>
      </c>
      <c r="M19" s="22" t="str">
        <f t="shared" si="6"/>
        <v>--</v>
      </c>
      <c r="N19" s="22" t="str">
        <f t="shared" si="6"/>
        <v>--</v>
      </c>
      <c r="O19" s="23">
        <f t="shared" si="6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48829.641760966668</v>
      </c>
      <c r="C21" s="54">
        <f>C19</f>
        <v>0</v>
      </c>
      <c r="D21" s="54">
        <f>D19</f>
        <v>0</v>
      </c>
      <c r="E21" s="54">
        <f>E19</f>
        <v>48829.641760966668</v>
      </c>
      <c r="F21" s="50"/>
      <c r="G21" s="51">
        <f>SUM(G14,G19)</f>
        <v>13434.534429052812</v>
      </c>
      <c r="H21" s="51">
        <f>SUM(H14,H19)</f>
        <v>0</v>
      </c>
      <c r="I21" s="51">
        <f>SUM(I14,I19)</f>
        <v>0</v>
      </c>
      <c r="J21" s="51">
        <f>SUM(J14,J19)</f>
        <v>13434.534429052812</v>
      </c>
      <c r="K21" s="50"/>
      <c r="L21" s="22">
        <f>IF(B21&lt;&gt;0,G21/B21,"--")</f>
        <v>0.27513071864868932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0.27513071864868932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3850.315165235972</v>
      </c>
      <c r="C25" s="64">
        <v>210.70064254780536</v>
      </c>
      <c r="D25" s="64">
        <v>38.954323106843411</v>
      </c>
      <c r="E25" s="54">
        <f>SUM(B25:D25)</f>
        <v>4099.9701308906206</v>
      </c>
      <c r="F25" s="50"/>
      <c r="G25" s="51">
        <v>270.82018135321516</v>
      </c>
      <c r="H25" s="51">
        <v>22.92014881576948</v>
      </c>
      <c r="I25" s="51">
        <v>76.592614185570454</v>
      </c>
      <c r="J25" s="51">
        <f>SUM(G25:I25)</f>
        <v>370.33294435455514</v>
      </c>
      <c r="K25" s="50"/>
      <c r="L25" s="22">
        <f t="shared" ref="L25:O28" si="7">IF(B25&lt;&gt;0,G25/B25,"--")</f>
        <v>7.0337146371397777E-2</v>
      </c>
      <c r="M25" s="22">
        <f t="shared" si="7"/>
        <v>0.10878063084486884</v>
      </c>
      <c r="N25" s="22">
        <f t="shared" si="7"/>
        <v>1.9662160211459259</v>
      </c>
      <c r="O25" s="23">
        <f t="shared" si="7"/>
        <v>9.0325766415793166E-2</v>
      </c>
      <c r="Q25">
        <v>1</v>
      </c>
      <c r="U25">
        <f>$U$8</f>
        <v>0</v>
      </c>
      <c r="V25">
        <f>$V$8</f>
        <v>22</v>
      </c>
      <c r="W25">
        <f>$W$8</f>
        <v>44</v>
      </c>
    </row>
    <row r="26" spans="1:23" x14ac:dyDescent="0.25">
      <c r="A26" s="27" t="s">
        <v>95</v>
      </c>
      <c r="B26" s="64">
        <v>3850.3151652359729</v>
      </c>
      <c r="C26" s="64">
        <v>210.70064254780533</v>
      </c>
      <c r="D26" s="64">
        <v>38.954323106843411</v>
      </c>
      <c r="E26" s="54">
        <f>SUM(B26:D26)</f>
        <v>4099.9701308906215</v>
      </c>
      <c r="F26" s="50"/>
      <c r="G26" s="51">
        <v>450.35520918622967</v>
      </c>
      <c r="H26" s="51">
        <v>85.97996931314124</v>
      </c>
      <c r="I26" s="51">
        <v>26.222160193754721</v>
      </c>
      <c r="J26" s="51">
        <f>SUM(G26:I26)</f>
        <v>562.55733869312564</v>
      </c>
      <c r="K26" s="50"/>
      <c r="L26" s="22">
        <f t="shared" si="7"/>
        <v>0.11696580405999801</v>
      </c>
      <c r="M26" s="22">
        <f t="shared" si="7"/>
        <v>0.40806695353875566</v>
      </c>
      <c r="N26" s="22">
        <f t="shared" si="7"/>
        <v>0.67315147851068857</v>
      </c>
      <c r="O26" s="23">
        <f t="shared" si="7"/>
        <v>0.13721010659434327</v>
      </c>
      <c r="Q26">
        <v>2</v>
      </c>
      <c r="U26">
        <f>$U$8</f>
        <v>0</v>
      </c>
      <c r="V26">
        <f>$V$8</f>
        <v>22</v>
      </c>
      <c r="W26">
        <f>$W$8</f>
        <v>44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7"/>
        <v>--</v>
      </c>
      <c r="M27" s="22" t="str">
        <f t="shared" si="7"/>
        <v>--</v>
      </c>
      <c r="N27" s="22" t="str">
        <f t="shared" si="7"/>
        <v>--</v>
      </c>
      <c r="O27" s="23" t="str">
        <f t="shared" si="7"/>
        <v>--</v>
      </c>
      <c r="Q27">
        <v>5</v>
      </c>
      <c r="U27">
        <f>$U$8</f>
        <v>0</v>
      </c>
      <c r="V27">
        <f>$V$8</f>
        <v>22</v>
      </c>
      <c r="W27">
        <f>$W$8</f>
        <v>44</v>
      </c>
    </row>
    <row r="28" spans="1:23" x14ac:dyDescent="0.25">
      <c r="A28" s="18" t="s">
        <v>15</v>
      </c>
      <c r="B28" s="64">
        <f>B25</f>
        <v>3850.315165235972</v>
      </c>
      <c r="C28" s="64">
        <f>C25</f>
        <v>210.70064254780536</v>
      </c>
      <c r="D28" s="64">
        <f>D25</f>
        <v>38.954323106843411</v>
      </c>
      <c r="E28" s="64">
        <f>E25</f>
        <v>4099.9701308906206</v>
      </c>
      <c r="F28" s="50"/>
      <c r="G28" s="51">
        <f>SUM(G25:G27)</f>
        <v>721.17539053944483</v>
      </c>
      <c r="H28" s="51">
        <f>SUM(H25:H27)</f>
        <v>108.90011812891072</v>
      </c>
      <c r="I28" s="51">
        <f>SUM(I25:I27)</f>
        <v>102.81477437932517</v>
      </c>
      <c r="J28" s="51">
        <f>SUM(J25:J27)</f>
        <v>932.89028304768078</v>
      </c>
      <c r="K28" s="50"/>
      <c r="L28" s="22">
        <f t="shared" si="7"/>
        <v>0.1873029504313958</v>
      </c>
      <c r="M28" s="22">
        <f t="shared" si="7"/>
        <v>0.51684758438362444</v>
      </c>
      <c r="N28" s="22">
        <f t="shared" si="7"/>
        <v>2.6393674996566143</v>
      </c>
      <c r="O28" s="23">
        <f t="shared" si="7"/>
        <v>0.22753587301013645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1579.0845205091853</v>
      </c>
      <c r="D31" s="64">
        <v>87.121833549691146</v>
      </c>
      <c r="E31" s="54">
        <f>SUM(B31:D31)</f>
        <v>1666.2063540588765</v>
      </c>
      <c r="F31" s="50"/>
      <c r="G31" s="51">
        <v>0</v>
      </c>
      <c r="H31" s="51">
        <v>112.64476308908075</v>
      </c>
      <c r="I31" s="51">
        <v>11.539017884104075</v>
      </c>
      <c r="J31" s="51">
        <f>SUM(G31:I31)</f>
        <v>124.18378097318482</v>
      </c>
      <c r="K31" s="50"/>
      <c r="L31" s="22" t="str">
        <f t="shared" ref="L31:O34" si="8">IF(B31&lt;&gt;0,G31/B31,"--")</f>
        <v>--</v>
      </c>
      <c r="M31" s="22">
        <f t="shared" si="8"/>
        <v>7.1335486876128562E-2</v>
      </c>
      <c r="N31" s="22">
        <f t="shared" si="8"/>
        <v>0.13244691271933154</v>
      </c>
      <c r="O31" s="23">
        <f t="shared" si="8"/>
        <v>7.4530853078715792E-2</v>
      </c>
      <c r="Q31">
        <v>0</v>
      </c>
      <c r="U31">
        <f>$U$8</f>
        <v>0</v>
      </c>
      <c r="V31">
        <f>$V$8</f>
        <v>22</v>
      </c>
      <c r="W31">
        <f>$W$8</f>
        <v>44</v>
      </c>
    </row>
    <row r="32" spans="1:23" x14ac:dyDescent="0.25">
      <c r="A32" s="27" t="s">
        <v>97</v>
      </c>
      <c r="B32" s="64">
        <v>0</v>
      </c>
      <c r="C32" s="64">
        <v>1579.084520509185</v>
      </c>
      <c r="D32" s="64">
        <v>87.121833549691132</v>
      </c>
      <c r="E32" s="54">
        <f>SUM(B32:D32)</f>
        <v>1666.2063540588761</v>
      </c>
      <c r="F32" s="50"/>
      <c r="G32" s="51">
        <v>0</v>
      </c>
      <c r="H32" s="51">
        <v>495.34397541682301</v>
      </c>
      <c r="I32" s="51">
        <v>27.329300500134774</v>
      </c>
      <c r="J32" s="51">
        <f>SUM(G32:I32)</f>
        <v>522.67327591695778</v>
      </c>
      <c r="K32" s="50"/>
      <c r="L32" s="22" t="str">
        <f t="shared" si="8"/>
        <v>--</v>
      </c>
      <c r="M32" s="22">
        <f t="shared" si="8"/>
        <v>0.31369060299387674</v>
      </c>
      <c r="N32" s="22">
        <f t="shared" si="8"/>
        <v>0.31369060299387674</v>
      </c>
      <c r="O32" s="23">
        <f t="shared" si="8"/>
        <v>0.3136906029938768</v>
      </c>
      <c r="Q32">
        <v>3</v>
      </c>
      <c r="U32">
        <f>$U$8</f>
        <v>0</v>
      </c>
      <c r="V32">
        <f>$V$8</f>
        <v>22</v>
      </c>
      <c r="W32">
        <f>$W$8</f>
        <v>44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8"/>
        <v>--</v>
      </c>
      <c r="M33" s="22" t="str">
        <f t="shared" si="8"/>
        <v>--</v>
      </c>
      <c r="N33" s="22" t="str">
        <f t="shared" si="8"/>
        <v>--</v>
      </c>
      <c r="O33" s="23" t="str">
        <f t="shared" si="8"/>
        <v>--</v>
      </c>
      <c r="Q33">
        <v>6</v>
      </c>
      <c r="U33">
        <f>$U$8</f>
        <v>0</v>
      </c>
      <c r="V33">
        <f>$V$8</f>
        <v>22</v>
      </c>
      <c r="W33">
        <f>$W$8</f>
        <v>44</v>
      </c>
    </row>
    <row r="34" spans="1:23" x14ac:dyDescent="0.25">
      <c r="A34" s="18" t="s">
        <v>15</v>
      </c>
      <c r="B34" s="64">
        <f>B31</f>
        <v>0</v>
      </c>
      <c r="C34" s="64">
        <f>C31</f>
        <v>1579.0845205091853</v>
      </c>
      <c r="D34" s="64">
        <f>D31</f>
        <v>87.121833549691146</v>
      </c>
      <c r="E34" s="64">
        <f>E31</f>
        <v>1666.2063540588765</v>
      </c>
      <c r="F34" s="50"/>
      <c r="G34" s="51">
        <f>SUM(G31:G33)</f>
        <v>0</v>
      </c>
      <c r="H34" s="51">
        <f>SUM(H31:H33)</f>
        <v>607.98873850590371</v>
      </c>
      <c r="I34" s="51">
        <f>SUM(I31:I33)</f>
        <v>38.868318384238847</v>
      </c>
      <c r="J34" s="51">
        <f>SUM(J31:J33)</f>
        <v>646.85705689014264</v>
      </c>
      <c r="K34" s="50"/>
      <c r="L34" s="22" t="str">
        <f t="shared" si="8"/>
        <v>--</v>
      </c>
      <c r="M34" s="22">
        <f t="shared" si="8"/>
        <v>0.38502608987000525</v>
      </c>
      <c r="N34" s="22">
        <f t="shared" si="8"/>
        <v>0.44613751571320825</v>
      </c>
      <c r="O34" s="23">
        <f t="shared" si="8"/>
        <v>0.38822145607259251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3850.315165235972</v>
      </c>
      <c r="C37" s="64">
        <f>C28+C34</f>
        <v>1789.7851630569905</v>
      </c>
      <c r="D37" s="64">
        <f>D28+D34</f>
        <v>126.07615665653455</v>
      </c>
      <c r="E37" s="54">
        <f>SUM(B37:D37)</f>
        <v>5766.1764849494966</v>
      </c>
      <c r="F37" s="50"/>
      <c r="G37" s="51">
        <v>845.26548206969414</v>
      </c>
      <c r="H37" s="51">
        <v>745.37616676945527</v>
      </c>
      <c r="I37" s="51">
        <v>417.87540621677471</v>
      </c>
      <c r="J37" s="51">
        <f>SUM(G37:I37)</f>
        <v>2008.5170550559242</v>
      </c>
      <c r="K37" s="50"/>
      <c r="L37" s="22">
        <f t="shared" ref="L37:O39" si="9">IF(B37&lt;&gt;0,G37/B37,"--")</f>
        <v>0.21953150477173752</v>
      </c>
      <c r="M37" s="22">
        <f t="shared" si="9"/>
        <v>0.41646125029684411</v>
      </c>
      <c r="N37" s="22">
        <f t="shared" si="9"/>
        <v>3.3144681539998082</v>
      </c>
      <c r="O37" s="23">
        <f t="shared" si="9"/>
        <v>0.34832736394704988</v>
      </c>
      <c r="Q37">
        <v>7</v>
      </c>
      <c r="U37">
        <f>$U$8</f>
        <v>0</v>
      </c>
      <c r="V37">
        <f>$V$8</f>
        <v>22</v>
      </c>
      <c r="W37">
        <f>$W$8</f>
        <v>44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9"/>
        <v>--</v>
      </c>
      <c r="M38" s="22" t="str">
        <f t="shared" si="9"/>
        <v>--</v>
      </c>
      <c r="N38" s="22" t="str">
        <f t="shared" si="9"/>
        <v>--</v>
      </c>
      <c r="O38" s="23" t="str">
        <f t="shared" si="9"/>
        <v>--</v>
      </c>
      <c r="Q38">
        <v>8</v>
      </c>
      <c r="U38">
        <f>$U$8</f>
        <v>0</v>
      </c>
      <c r="V38">
        <f>$V$8</f>
        <v>22</v>
      </c>
      <c r="W38">
        <f>$W$8</f>
        <v>44</v>
      </c>
    </row>
    <row r="39" spans="1:23" x14ac:dyDescent="0.25">
      <c r="A39" s="18" t="s">
        <v>17</v>
      </c>
      <c r="B39" s="64">
        <f>B37</f>
        <v>3850.315165235972</v>
      </c>
      <c r="C39" s="64">
        <f>C37</f>
        <v>1789.7851630569905</v>
      </c>
      <c r="D39" s="64">
        <f>D37</f>
        <v>126.07615665653455</v>
      </c>
      <c r="E39" s="64">
        <f>E37</f>
        <v>5766.1764849494966</v>
      </c>
      <c r="F39" s="50"/>
      <c r="G39" s="51">
        <f>SUM(G37:G38)</f>
        <v>845.26548206969414</v>
      </c>
      <c r="H39" s="51">
        <f>SUM(H37:H38)</f>
        <v>745.37616676945527</v>
      </c>
      <c r="I39" s="51">
        <f>SUM(I37:I38)</f>
        <v>417.87540621677471</v>
      </c>
      <c r="J39" s="51">
        <f>SUM(J37:J38)</f>
        <v>2008.5170550559242</v>
      </c>
      <c r="K39" s="50"/>
      <c r="L39" s="22">
        <f t="shared" si="9"/>
        <v>0.21953150477173752</v>
      </c>
      <c r="M39" s="22">
        <f t="shared" si="9"/>
        <v>0.41646125029684411</v>
      </c>
      <c r="N39" s="22">
        <f t="shared" si="9"/>
        <v>3.3144681539998082</v>
      </c>
      <c r="O39" s="23">
        <f t="shared" si="9"/>
        <v>0.34832736394704988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3850.315165235972</v>
      </c>
      <c r="C41" s="68">
        <f>C39</f>
        <v>1789.7851630569905</v>
      </c>
      <c r="D41" s="68">
        <f>D39</f>
        <v>126.07615665653455</v>
      </c>
      <c r="E41" s="59">
        <f>SUM(B41:D41)</f>
        <v>5766.1764849494966</v>
      </c>
      <c r="F41" s="60"/>
      <c r="G41" s="69">
        <f>SUM(G28,G34,G39)</f>
        <v>1566.440872609139</v>
      </c>
      <c r="H41" s="69">
        <f>SUM(H28,H34,H39)</f>
        <v>1462.2650234042696</v>
      </c>
      <c r="I41" s="69">
        <f>SUM(I28,I34,I39)</f>
        <v>559.55849898033875</v>
      </c>
      <c r="J41" s="69">
        <f>SUM(J28,J34,J39)</f>
        <v>3588.2643949937474</v>
      </c>
      <c r="K41" s="60"/>
      <c r="L41" s="31">
        <f t="shared" ref="L41:O42" si="10">IF(B41&lt;&gt;0,G41/B41,"--")</f>
        <v>0.40683445520313333</v>
      </c>
      <c r="M41" s="31">
        <f t="shared" si="10"/>
        <v>0.81700589187290518</v>
      </c>
      <c r="N41" s="31">
        <f t="shared" si="10"/>
        <v>4.4382579055350408</v>
      </c>
      <c r="O41" s="32">
        <f t="shared" si="10"/>
        <v>0.62229527735746637</v>
      </c>
    </row>
    <row r="42" spans="1:23" ht="13.5" thickBot="1" x14ac:dyDescent="0.35">
      <c r="A42" s="33" t="s">
        <v>17</v>
      </c>
      <c r="B42" s="80">
        <f>B21+B41</f>
        <v>52679.956926202642</v>
      </c>
      <c r="C42" s="80">
        <f>C21+C41</f>
        <v>1789.7851630569905</v>
      </c>
      <c r="D42" s="80">
        <f>D21+D41</f>
        <v>126.07615665653455</v>
      </c>
      <c r="E42" s="80">
        <f>E21+E41</f>
        <v>54595.818245916162</v>
      </c>
      <c r="F42" s="34"/>
      <c r="G42" s="81">
        <f>SUM(G21,G41)</f>
        <v>15000.975301661951</v>
      </c>
      <c r="H42" s="81">
        <f>SUM(H21,H41)</f>
        <v>1462.2650234042696</v>
      </c>
      <c r="I42" s="81">
        <f>SUM(I21,I41)</f>
        <v>559.55849898033875</v>
      </c>
      <c r="J42" s="81">
        <f>SUM(J21,J41)</f>
        <v>17022.79882404656</v>
      </c>
      <c r="K42" s="34"/>
      <c r="L42" s="40">
        <f t="shared" si="10"/>
        <v>0.28475678753261413</v>
      </c>
      <c r="M42" s="40">
        <f t="shared" si="10"/>
        <v>0.81700589187290518</v>
      </c>
      <c r="N42" s="40">
        <f t="shared" si="10"/>
        <v>4.4382579055350408</v>
      </c>
      <c r="O42" s="41">
        <f t="shared" si="10"/>
        <v>0.31179675240639676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ht="12.75" customHeight="1" x14ac:dyDescent="0.25">
      <c r="A46" s="18" t="s">
        <v>19</v>
      </c>
      <c r="B46" s="65">
        <v>87.660067251899136</v>
      </c>
      <c r="C46" s="65">
        <v>0</v>
      </c>
      <c r="D46" s="65">
        <v>0</v>
      </c>
      <c r="E46" s="54">
        <f>SUM(B46:D46)</f>
        <v>87.660067251899136</v>
      </c>
      <c r="F46" s="36"/>
      <c r="G46" s="51">
        <v>5.9799047786064055</v>
      </c>
      <c r="H46" s="51">
        <v>0</v>
      </c>
      <c r="I46" s="51">
        <v>0</v>
      </c>
      <c r="J46" s="51">
        <f>SUM(G46:I46)</f>
        <v>5.9799047786064055</v>
      </c>
      <c r="K46" s="19"/>
      <c r="L46" s="22">
        <f t="shared" ref="L46:O48" si="11">IF(B46&lt;&gt;0,G46/B46,"--")</f>
        <v>6.8216976852443059E-2</v>
      </c>
      <c r="M46" s="22" t="str">
        <f t="shared" si="11"/>
        <v>--</v>
      </c>
      <c r="N46" s="22" t="str">
        <f t="shared" si="11"/>
        <v>--</v>
      </c>
      <c r="O46" s="23">
        <f t="shared" si="11"/>
        <v>6.8216976852443059E-2</v>
      </c>
      <c r="Q46">
        <v>118</v>
      </c>
      <c r="U46">
        <f>$U$8</f>
        <v>0</v>
      </c>
      <c r="V46">
        <f>$V$8</f>
        <v>22</v>
      </c>
      <c r="W46">
        <f>$W$8</f>
        <v>44</v>
      </c>
    </row>
    <row r="47" spans="1:23" ht="12.75" customHeight="1" x14ac:dyDescent="0.25">
      <c r="A47" s="18" t="s">
        <v>20</v>
      </c>
      <c r="B47" s="65">
        <v>1587.2600519988064</v>
      </c>
      <c r="C47" s="65">
        <v>0</v>
      </c>
      <c r="D47" s="65">
        <v>0</v>
      </c>
      <c r="E47" s="54">
        <f>SUM(B47:D47)</f>
        <v>1587.2600519988064</v>
      </c>
      <c r="F47" s="36"/>
      <c r="G47" s="51">
        <v>1216.5016226025125</v>
      </c>
      <c r="H47" s="51">
        <v>0</v>
      </c>
      <c r="I47" s="51">
        <v>0</v>
      </c>
      <c r="J47" s="51">
        <f>SUM(G47:I47)</f>
        <v>1216.5016226025125</v>
      </c>
      <c r="K47" s="19"/>
      <c r="L47" s="22">
        <f t="shared" si="11"/>
        <v>0.76641607723359206</v>
      </c>
      <c r="M47" s="22" t="str">
        <f t="shared" si="11"/>
        <v>--</v>
      </c>
      <c r="N47" s="22" t="str">
        <f t="shared" si="11"/>
        <v>--</v>
      </c>
      <c r="O47" s="23">
        <f t="shared" si="11"/>
        <v>0.76641607723359206</v>
      </c>
      <c r="Q47">
        <v>120</v>
      </c>
      <c r="U47">
        <f>$U$8</f>
        <v>0</v>
      </c>
      <c r="V47">
        <f>$V$8</f>
        <v>22</v>
      </c>
      <c r="W47">
        <f>$W$8</f>
        <v>44</v>
      </c>
    </row>
    <row r="48" spans="1:23" ht="12.75" customHeight="1" x14ac:dyDescent="0.25">
      <c r="A48" s="18" t="s">
        <v>31</v>
      </c>
      <c r="B48" s="65">
        <f>SUM(B46:B47)</f>
        <v>1674.9201192507055</v>
      </c>
      <c r="C48" s="65">
        <f>SUM(C46:C47)</f>
        <v>0</v>
      </c>
      <c r="D48" s="65">
        <f>SUM(D46:D47)</f>
        <v>0</v>
      </c>
      <c r="E48" s="65">
        <f>SUM(E46:E47)</f>
        <v>1674.9201192507055</v>
      </c>
      <c r="F48" s="36"/>
      <c r="G48" s="51">
        <f>SUM(G46:G47)</f>
        <v>1222.4815273811189</v>
      </c>
      <c r="H48" s="51">
        <f>SUM(H46:H47)</f>
        <v>0</v>
      </c>
      <c r="I48" s="51">
        <f>SUM(I46:I47)</f>
        <v>0</v>
      </c>
      <c r="J48" s="51">
        <f>SUM(J46:J47)</f>
        <v>1222.4815273811189</v>
      </c>
      <c r="K48" s="19"/>
      <c r="L48" s="22">
        <f t="shared" si="11"/>
        <v>0.72987452555529031</v>
      </c>
      <c r="M48" s="22" t="str">
        <f t="shared" si="11"/>
        <v>--</v>
      </c>
      <c r="N48" s="22" t="str">
        <f t="shared" si="11"/>
        <v>--</v>
      </c>
      <c r="O48" s="23">
        <f t="shared" si="11"/>
        <v>0.72987452555529031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ht="12.75" customHeight="1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12">IF(B50&lt;&gt;0,G50/B50,"--")</f>
        <v>--</v>
      </c>
      <c r="M50" s="22" t="str">
        <f t="shared" si="12"/>
        <v>--</v>
      </c>
      <c r="N50" s="22" t="str">
        <f t="shared" si="12"/>
        <v>--</v>
      </c>
      <c r="O50" s="23" t="str">
        <f t="shared" si="12"/>
        <v>--</v>
      </c>
      <c r="Q50">
        <v>95</v>
      </c>
      <c r="U50">
        <f>$U$8</f>
        <v>0</v>
      </c>
      <c r="V50">
        <f>$V$8</f>
        <v>22</v>
      </c>
      <c r="W50">
        <f>$W$8</f>
        <v>44</v>
      </c>
    </row>
    <row r="51" spans="1:23" x14ac:dyDescent="0.25">
      <c r="A51" s="18" t="s">
        <v>20</v>
      </c>
      <c r="B51" s="64">
        <v>0</v>
      </c>
      <c r="C51" s="64">
        <v>29.388943225264587</v>
      </c>
      <c r="D51" s="64">
        <v>0</v>
      </c>
      <c r="E51" s="20">
        <f>SUM(B51:D51)</f>
        <v>29.388943225264587</v>
      </c>
      <c r="F51" s="36"/>
      <c r="G51" s="51">
        <v>0</v>
      </c>
      <c r="H51" s="51">
        <v>51.566113725428607</v>
      </c>
      <c r="I51" s="51">
        <v>0</v>
      </c>
      <c r="J51" s="51">
        <f>SUM(G51:I51)</f>
        <v>51.566113725428607</v>
      </c>
      <c r="K51" s="19"/>
      <c r="L51" s="22" t="str">
        <f t="shared" si="12"/>
        <v>--</v>
      </c>
      <c r="M51" s="22">
        <f t="shared" si="12"/>
        <v>1.7546093212735574</v>
      </c>
      <c r="N51" s="22" t="str">
        <f t="shared" si="12"/>
        <v>--</v>
      </c>
      <c r="O51" s="23">
        <f t="shared" si="12"/>
        <v>1.7546093212735574</v>
      </c>
      <c r="Q51">
        <v>97</v>
      </c>
      <c r="U51">
        <f>$U$8</f>
        <v>0</v>
      </c>
      <c r="V51">
        <f>$V$8</f>
        <v>22</v>
      </c>
      <c r="W51">
        <f>$W$8</f>
        <v>44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29.388943225264587</v>
      </c>
      <c r="D52" s="103">
        <f>SUM(D50:D51)</f>
        <v>0</v>
      </c>
      <c r="E52" s="103">
        <f>SUM(E50:E51)</f>
        <v>29.388943225264587</v>
      </c>
      <c r="F52" s="102"/>
      <c r="G52" s="69">
        <f>SUM(G50:G51)</f>
        <v>0</v>
      </c>
      <c r="H52" s="69">
        <f>SUM(H50:H51)</f>
        <v>51.566113725428607</v>
      </c>
      <c r="I52" s="69">
        <f>SUM(I50:I51)</f>
        <v>0</v>
      </c>
      <c r="J52" s="69">
        <f>SUM(J50:J51)</f>
        <v>51.566113725428607</v>
      </c>
      <c r="K52" s="28"/>
      <c r="L52" s="31" t="str">
        <f>IF(B52&lt;&gt;0,G52/B52,"--")</f>
        <v>--</v>
      </c>
      <c r="M52" s="31">
        <f>IF(C52&lt;&gt;0,H52/C52,"--")</f>
        <v>1.7546093212735574</v>
      </c>
      <c r="N52" s="31" t="str">
        <f>IF(D52&lt;&gt;0,I52/D52,"--")</f>
        <v>--</v>
      </c>
      <c r="O52" s="32">
        <f>IF(E52&lt;&gt;0,J52/E52,"--")</f>
        <v>1.7546093212735574</v>
      </c>
    </row>
    <row r="53" spans="1:23" ht="13.5" thickBot="1" x14ac:dyDescent="0.35">
      <c r="A53" s="33" t="s">
        <v>17</v>
      </c>
      <c r="B53" s="82">
        <f>SUM(B48,B52)</f>
        <v>1674.9201192507055</v>
      </c>
      <c r="C53" s="82">
        <f>SUM(C48,C52)</f>
        <v>29.388943225264587</v>
      </c>
      <c r="D53" s="82">
        <f>SUM(D48,D52)</f>
        <v>0</v>
      </c>
      <c r="E53" s="82">
        <f>SUM(E48,E52)</f>
        <v>1704.30906247597</v>
      </c>
      <c r="F53" s="38"/>
      <c r="G53" s="81">
        <f>SUM(G48,G52)</f>
        <v>1222.4815273811189</v>
      </c>
      <c r="H53" s="81">
        <f>SUM(H48,H52)</f>
        <v>51.566113725428607</v>
      </c>
      <c r="I53" s="81">
        <f>SUM(I48,I52)</f>
        <v>0</v>
      </c>
      <c r="J53" s="81">
        <f>SUM(J48,J52)</f>
        <v>1274.0476411065474</v>
      </c>
      <c r="K53" s="37"/>
      <c r="L53" s="40">
        <f t="shared" si="12"/>
        <v>0.72987452555529031</v>
      </c>
      <c r="M53" s="40">
        <f t="shared" si="12"/>
        <v>1.7546093212735574</v>
      </c>
      <c r="N53" s="40" t="str">
        <f t="shared" si="12"/>
        <v>--</v>
      </c>
      <c r="O53" s="41">
        <f t="shared" si="12"/>
        <v>0.74754495481919725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52679.956926202642</v>
      </c>
      <c r="C55" s="65">
        <f>C42</f>
        <v>1789.7851630569905</v>
      </c>
      <c r="D55" s="65">
        <f>D42</f>
        <v>126.07615665653455</v>
      </c>
      <c r="E55" s="65">
        <f>E42</f>
        <v>54595.818245916162</v>
      </c>
      <c r="F55" s="42"/>
      <c r="G55" s="51">
        <f>G42+G53</f>
        <v>16223.456829043069</v>
      </c>
      <c r="H55" s="51">
        <f>H42+H53</f>
        <v>1513.8311371296982</v>
      </c>
      <c r="I55" s="51">
        <f>I42+I53</f>
        <v>559.55849898033875</v>
      </c>
      <c r="J55" s="51">
        <f>J42+J53</f>
        <v>18296.846465153107</v>
      </c>
      <c r="K55" s="19"/>
      <c r="L55" s="22">
        <f>IF(B55&lt;&gt;0,G55/B55,"--")</f>
        <v>0.30796260619138122</v>
      </c>
      <c r="M55" s="22">
        <f>IF(C55&lt;&gt;0,H55/C55,"--")</f>
        <v>0.84581723459146507</v>
      </c>
      <c r="N55" s="22">
        <f>IF(D55&lt;&gt;0,I55/D55,"--")</f>
        <v>4.4382579055350408</v>
      </c>
      <c r="O55" s="22">
        <f>IF(E55&lt;&gt;0,J55/E55,"--")</f>
        <v>0.33513274556557698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0</v>
      </c>
      <c r="V57">
        <f>$V$8</f>
        <v>22</v>
      </c>
      <c r="W57">
        <f>$W$8</f>
        <v>44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-1.1102230246251565E-16</v>
      </c>
      <c r="N58" s="61">
        <v>0</v>
      </c>
      <c r="Q58">
        <v>94</v>
      </c>
      <c r="U58">
        <f>$U$8</f>
        <v>0</v>
      </c>
      <c r="V58">
        <f>$V$8</f>
        <v>22</v>
      </c>
      <c r="W58">
        <f>$W$8</f>
        <v>44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5.5511151231257827E-17</v>
      </c>
      <c r="M59" s="61">
        <v>-2.2204460492503131E-16</v>
      </c>
      <c r="N59" s="61">
        <v>0</v>
      </c>
      <c r="Q59">
        <v>47</v>
      </c>
      <c r="S59">
        <v>31</v>
      </c>
      <c r="U59">
        <f>$U$8</f>
        <v>0</v>
      </c>
      <c r="V59">
        <f>$V$8</f>
        <v>22</v>
      </c>
      <c r="W59">
        <f>$W$8</f>
        <v>44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4.38 - Cost of Forwarded UAA Mail -- Package Services, Bound Printed Matter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38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0</v>
      </c>
      <c r="C8" s="64">
        <v>0</v>
      </c>
      <c r="D8" s="64">
        <v>0</v>
      </c>
      <c r="E8" s="54">
        <f t="shared" ref="E8:E13" si="0">SUM(B8:D8)</f>
        <v>0</v>
      </c>
      <c r="F8" s="50"/>
      <c r="G8" s="51">
        <v>0</v>
      </c>
      <c r="H8" s="51">
        <v>0</v>
      </c>
      <c r="I8" s="51">
        <v>0</v>
      </c>
      <c r="J8" s="51">
        <f t="shared" ref="J8:J13" si="1">SUM(G8:I8)</f>
        <v>0</v>
      </c>
      <c r="K8" s="50"/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28</v>
      </c>
      <c r="U8" s="24">
        <f>VLOOKUP($Y$6,FMap,5,FALSE)</f>
        <v>14</v>
      </c>
      <c r="V8" s="25">
        <f>VLOOKUP($Y$6,FMap,6,FALSE)</f>
        <v>36</v>
      </c>
      <c r="W8" s="26">
        <f>VLOOKUP($Y$6,FMap,7,FALSE)</f>
        <v>58</v>
      </c>
    </row>
    <row r="9" spans="1:25" x14ac:dyDescent="0.25">
      <c r="A9" s="27" t="s">
        <v>24</v>
      </c>
      <c r="B9" s="64">
        <v>0</v>
      </c>
      <c r="C9" s="64">
        <v>0</v>
      </c>
      <c r="D9" s="64">
        <v>0</v>
      </c>
      <c r="E9" s="54">
        <f t="shared" si="0"/>
        <v>0</v>
      </c>
      <c r="F9" s="50"/>
      <c r="G9" s="51">
        <v>0</v>
      </c>
      <c r="H9" s="51">
        <v>0</v>
      </c>
      <c r="I9" s="51">
        <v>0</v>
      </c>
      <c r="J9" s="51">
        <f t="shared" si="1"/>
        <v>0</v>
      </c>
      <c r="K9" s="50"/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29</v>
      </c>
      <c r="U9">
        <f>$U$8</f>
        <v>14</v>
      </c>
      <c r="V9">
        <f>$V$8</f>
        <v>36</v>
      </c>
      <c r="W9">
        <f>$W$8</f>
        <v>58</v>
      </c>
    </row>
    <row r="10" spans="1:25" x14ac:dyDescent="0.25">
      <c r="A10" s="18" t="s">
        <v>25</v>
      </c>
      <c r="B10" s="54">
        <v>0</v>
      </c>
      <c r="C10" s="54">
        <v>0</v>
      </c>
      <c r="D10" s="54">
        <v>0</v>
      </c>
      <c r="E10" s="54">
        <f t="shared" si="0"/>
        <v>0</v>
      </c>
      <c r="F10" s="50"/>
      <c r="G10" s="51">
        <v>0</v>
      </c>
      <c r="H10" s="51">
        <v>0</v>
      </c>
      <c r="I10" s="51">
        <v>0</v>
      </c>
      <c r="J10" s="51">
        <f t="shared" si="1"/>
        <v>0</v>
      </c>
      <c r="K10" s="50"/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30</v>
      </c>
      <c r="S10">
        <v>10</v>
      </c>
      <c r="U10">
        <f>$U$8</f>
        <v>14</v>
      </c>
      <c r="V10">
        <f>$V$8</f>
        <v>36</v>
      </c>
      <c r="W10">
        <f>$W$8</f>
        <v>58</v>
      </c>
    </row>
    <row r="11" spans="1:25" x14ac:dyDescent="0.25">
      <c r="A11" s="18" t="s">
        <v>26</v>
      </c>
      <c r="B11" s="54">
        <v>0</v>
      </c>
      <c r="C11" s="54">
        <v>0</v>
      </c>
      <c r="D11" s="54">
        <v>0</v>
      </c>
      <c r="E11" s="54">
        <f t="shared" si="0"/>
        <v>0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31</v>
      </c>
      <c r="S11">
        <v>10</v>
      </c>
      <c r="U11">
        <f>$U$8</f>
        <v>14</v>
      </c>
      <c r="V11">
        <f>$V$8</f>
        <v>36</v>
      </c>
      <c r="W11">
        <f>$W$8</f>
        <v>58</v>
      </c>
    </row>
    <row r="12" spans="1:25" x14ac:dyDescent="0.25">
      <c r="A12" s="27" t="s">
        <v>92</v>
      </c>
      <c r="B12" s="54">
        <v>0</v>
      </c>
      <c r="C12" s="54">
        <v>0</v>
      </c>
      <c r="D12" s="54">
        <v>0</v>
      </c>
      <c r="E12" s="54">
        <f t="shared" si="0"/>
        <v>0</v>
      </c>
      <c r="F12" s="50"/>
      <c r="G12" s="51">
        <v>0</v>
      </c>
      <c r="H12" s="51">
        <v>0</v>
      </c>
      <c r="I12" s="51">
        <v>0</v>
      </c>
      <c r="J12" s="51">
        <f t="shared" si="1"/>
        <v>0</v>
      </c>
      <c r="K12" s="50"/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14</v>
      </c>
      <c r="V12">
        <f>$V$8</f>
        <v>36</v>
      </c>
      <c r="W12">
        <f>$W$8</f>
        <v>58</v>
      </c>
    </row>
    <row r="13" spans="1:25" x14ac:dyDescent="0.25">
      <c r="A13" s="27" t="s">
        <v>93</v>
      </c>
      <c r="B13" s="54">
        <v>0</v>
      </c>
      <c r="C13" s="54">
        <v>0</v>
      </c>
      <c r="D13" s="54">
        <v>0</v>
      </c>
      <c r="E13" s="54">
        <f t="shared" si="0"/>
        <v>0</v>
      </c>
      <c r="F13" s="50"/>
      <c r="G13" s="51">
        <v>0</v>
      </c>
      <c r="H13" s="51">
        <v>0</v>
      </c>
      <c r="I13" s="51">
        <v>0</v>
      </c>
      <c r="J13" s="51">
        <f t="shared" si="1"/>
        <v>0</v>
      </c>
      <c r="K13" s="50"/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35</v>
      </c>
      <c r="S13">
        <v>10</v>
      </c>
      <c r="U13">
        <f>$U$8</f>
        <v>14</v>
      </c>
      <c r="V13">
        <f>$V$8</f>
        <v>36</v>
      </c>
      <c r="W13">
        <f>$W$8</f>
        <v>58</v>
      </c>
    </row>
    <row r="14" spans="1:25" x14ac:dyDescent="0.25">
      <c r="A14" s="18" t="s">
        <v>17</v>
      </c>
      <c r="B14" s="54">
        <f>B10</f>
        <v>0</v>
      </c>
      <c r="C14" s="54">
        <f>C10</f>
        <v>0</v>
      </c>
      <c r="D14" s="54">
        <f>D10</f>
        <v>0</v>
      </c>
      <c r="E14" s="54">
        <f>E10</f>
        <v>0</v>
      </c>
      <c r="F14" s="50"/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K14" s="50"/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0</v>
      </c>
      <c r="C17" s="54">
        <f>C14</f>
        <v>0</v>
      </c>
      <c r="D17" s="54">
        <f>D14</f>
        <v>0</v>
      </c>
      <c r="E17" s="54">
        <f>SUM(B17:D17)</f>
        <v>0</v>
      </c>
      <c r="F17" s="50"/>
      <c r="G17" s="51">
        <v>0</v>
      </c>
      <c r="H17" s="51">
        <v>0</v>
      </c>
      <c r="I17" s="51">
        <v>0</v>
      </c>
      <c r="J17" s="51">
        <f>SUM(G17:I17)</f>
        <v>0</v>
      </c>
      <c r="K17" s="50"/>
      <c r="L17" s="22" t="str">
        <f t="shared" ref="L17:O19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38</v>
      </c>
      <c r="U17">
        <f>$U$8</f>
        <v>14</v>
      </c>
      <c r="V17">
        <f>$V$8</f>
        <v>36</v>
      </c>
      <c r="W17">
        <f>$W$8</f>
        <v>58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14</v>
      </c>
      <c r="V18">
        <f>$V$8</f>
        <v>36</v>
      </c>
      <c r="W18">
        <f>$W$8</f>
        <v>58</v>
      </c>
    </row>
    <row r="19" spans="1:23" x14ac:dyDescent="0.25">
      <c r="A19" s="18" t="s">
        <v>17</v>
      </c>
      <c r="B19" s="54">
        <f>B17</f>
        <v>0</v>
      </c>
      <c r="C19" s="54">
        <f>C17</f>
        <v>0</v>
      </c>
      <c r="D19" s="54">
        <f>D17</f>
        <v>0</v>
      </c>
      <c r="E19" s="54">
        <f>E17</f>
        <v>0</v>
      </c>
      <c r="F19" s="50"/>
      <c r="G19" s="51">
        <f>SUM(G17:G18)</f>
        <v>0</v>
      </c>
      <c r="H19" s="51">
        <f>SUM(H17:H18)</f>
        <v>0</v>
      </c>
      <c r="I19" s="51">
        <f>SUM(I17:I18)</f>
        <v>0</v>
      </c>
      <c r="J19" s="51">
        <f>SUM(J17:J18)</f>
        <v>0</v>
      </c>
      <c r="K19" s="50"/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0</v>
      </c>
      <c r="C21" s="54">
        <f>C19</f>
        <v>0</v>
      </c>
      <c r="D21" s="54">
        <f>D19</f>
        <v>0</v>
      </c>
      <c r="E21" s="54">
        <f>E19</f>
        <v>0</v>
      </c>
      <c r="F21" s="50"/>
      <c r="G21" s="51">
        <f>SUM(G14,G19)</f>
        <v>0</v>
      </c>
      <c r="H21" s="51">
        <f>SUM(H14,H19)</f>
        <v>0</v>
      </c>
      <c r="I21" s="51">
        <f>SUM(I14,I19)</f>
        <v>0</v>
      </c>
      <c r="J21" s="51">
        <f>SUM(J14,J19)</f>
        <v>0</v>
      </c>
      <c r="K21" s="50"/>
      <c r="L21" s="22" t="str">
        <f>IF(B21&lt;&gt;0,G21/B21,"--")</f>
        <v>--</v>
      </c>
      <c r="M21" s="22" t="str">
        <f>IF(C21&lt;&gt;0,H21/C21,"--")</f>
        <v>--</v>
      </c>
      <c r="N21" s="22" t="str">
        <f>IF(D21&lt;&gt;0,I21/D21,"--")</f>
        <v>--</v>
      </c>
      <c r="O21" s="23" t="str">
        <f>IF(E21&lt;&gt;0,J21/E21,"--")</f>
        <v>--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0</v>
      </c>
      <c r="D25" s="64">
        <v>0</v>
      </c>
      <c r="E25" s="54">
        <f>SUM(B25:D25)</f>
        <v>0</v>
      </c>
      <c r="F25" s="50"/>
      <c r="G25" s="51">
        <v>0</v>
      </c>
      <c r="H25" s="51">
        <v>0</v>
      </c>
      <c r="I25" s="51">
        <v>0</v>
      </c>
      <c r="J25" s="51">
        <f>SUM(G25:I25)</f>
        <v>0</v>
      </c>
      <c r="K25" s="50"/>
      <c r="L25" s="22" t="str">
        <f t="shared" ref="L25:O28" si="4">IF(B25&lt;&gt;0,G25/B25,"--")</f>
        <v>--</v>
      </c>
      <c r="M25" s="22" t="str">
        <f t="shared" si="4"/>
        <v>--</v>
      </c>
      <c r="N25" s="22" t="str">
        <f t="shared" si="4"/>
        <v>--</v>
      </c>
      <c r="O25" s="23" t="str">
        <f t="shared" si="4"/>
        <v>--</v>
      </c>
      <c r="Q25">
        <v>1</v>
      </c>
      <c r="U25">
        <f>$U$8</f>
        <v>14</v>
      </c>
      <c r="V25">
        <f>$V$8</f>
        <v>36</v>
      </c>
      <c r="W25">
        <f>$W$8</f>
        <v>58</v>
      </c>
    </row>
    <row r="26" spans="1:23" x14ac:dyDescent="0.25">
      <c r="A26" s="27" t="s">
        <v>95</v>
      </c>
      <c r="B26" s="64">
        <v>0</v>
      </c>
      <c r="C26" s="64">
        <v>0</v>
      </c>
      <c r="D26" s="64">
        <v>0</v>
      </c>
      <c r="E26" s="54">
        <f>SUM(B26:D26)</f>
        <v>0</v>
      </c>
      <c r="F26" s="50"/>
      <c r="G26" s="51">
        <v>0</v>
      </c>
      <c r="H26" s="51">
        <v>0</v>
      </c>
      <c r="I26" s="51">
        <v>0</v>
      </c>
      <c r="J26" s="51">
        <f>SUM(G26:I26)</f>
        <v>0</v>
      </c>
      <c r="K26" s="50"/>
      <c r="L26" s="22" t="str">
        <f t="shared" si="4"/>
        <v>--</v>
      </c>
      <c r="M26" s="22" t="str">
        <f t="shared" si="4"/>
        <v>--</v>
      </c>
      <c r="N26" s="22" t="str">
        <f t="shared" si="4"/>
        <v>--</v>
      </c>
      <c r="O26" s="23" t="str">
        <f t="shared" si="4"/>
        <v>--</v>
      </c>
      <c r="Q26">
        <v>2</v>
      </c>
      <c r="U26">
        <f>$U$8</f>
        <v>14</v>
      </c>
      <c r="V26">
        <f>$V$8</f>
        <v>36</v>
      </c>
      <c r="W26">
        <f>$W$8</f>
        <v>58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14</v>
      </c>
      <c r="V27">
        <f>$V$8</f>
        <v>36</v>
      </c>
      <c r="W27">
        <f>$W$8</f>
        <v>58</v>
      </c>
    </row>
    <row r="28" spans="1:23" x14ac:dyDescent="0.25">
      <c r="A28" s="18" t="s">
        <v>15</v>
      </c>
      <c r="B28" s="64">
        <f>B25</f>
        <v>0</v>
      </c>
      <c r="C28" s="64">
        <f>C25</f>
        <v>0</v>
      </c>
      <c r="D28" s="64">
        <f>D25</f>
        <v>0</v>
      </c>
      <c r="E28" s="64">
        <f>E25</f>
        <v>0</v>
      </c>
      <c r="F28" s="50"/>
      <c r="G28" s="51">
        <f>SUM(G25:G27)</f>
        <v>0</v>
      </c>
      <c r="H28" s="51">
        <f>SUM(H25:H27)</f>
        <v>0</v>
      </c>
      <c r="I28" s="51">
        <f>SUM(I25:I27)</f>
        <v>0</v>
      </c>
      <c r="J28" s="51">
        <f>SUM(J25:J27)</f>
        <v>0</v>
      </c>
      <c r="K28" s="50"/>
      <c r="L28" s="22" t="str">
        <f t="shared" si="4"/>
        <v>--</v>
      </c>
      <c r="M28" s="22" t="str">
        <f t="shared" si="4"/>
        <v>--</v>
      </c>
      <c r="N28" s="22" t="str">
        <f t="shared" si="4"/>
        <v>--</v>
      </c>
      <c r="O28" s="23" t="str">
        <f t="shared" si="4"/>
        <v>--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91.285063133027037</v>
      </c>
      <c r="D31" s="64">
        <v>15.578622695214133</v>
      </c>
      <c r="E31" s="54">
        <f>SUM(B31:D31)</f>
        <v>106.86368582824117</v>
      </c>
      <c r="F31" s="50"/>
      <c r="G31" s="51">
        <v>0</v>
      </c>
      <c r="H31" s="51">
        <v>6.6590331788551147</v>
      </c>
      <c r="I31" s="51">
        <v>13.51717604134916</v>
      </c>
      <c r="J31" s="51">
        <f>SUM(G31:I31)</f>
        <v>20.176209220204274</v>
      </c>
      <c r="K31" s="50"/>
      <c r="L31" s="22" t="str">
        <f t="shared" ref="L31:O34" si="5">IF(B31&lt;&gt;0,G31/B31,"--")</f>
        <v>--</v>
      </c>
      <c r="M31" s="22">
        <f t="shared" si="5"/>
        <v>7.2947675669031431E-2</v>
      </c>
      <c r="N31" s="22">
        <f t="shared" si="5"/>
        <v>0.86767465300393565</v>
      </c>
      <c r="O31" s="23">
        <f t="shared" si="5"/>
        <v>0.18880323155457032</v>
      </c>
      <c r="Q31">
        <v>0</v>
      </c>
      <c r="U31">
        <f>$U$8</f>
        <v>14</v>
      </c>
      <c r="V31">
        <f>$V$8</f>
        <v>36</v>
      </c>
      <c r="W31">
        <f>$W$8</f>
        <v>58</v>
      </c>
    </row>
    <row r="32" spans="1:23" x14ac:dyDescent="0.25">
      <c r="A32" s="27" t="s">
        <v>97</v>
      </c>
      <c r="B32" s="64">
        <v>0</v>
      </c>
      <c r="C32" s="64">
        <v>91.285063133027052</v>
      </c>
      <c r="D32" s="64">
        <v>15.578622695214133</v>
      </c>
      <c r="E32" s="54">
        <f>SUM(B32:D32)</f>
        <v>106.86368582824119</v>
      </c>
      <c r="F32" s="50"/>
      <c r="G32" s="51">
        <v>0</v>
      </c>
      <c r="H32" s="51">
        <v>28.635266498533365</v>
      </c>
      <c r="I32" s="51">
        <v>4.8868675470758145</v>
      </c>
      <c r="J32" s="51">
        <f>SUM(G32:I32)</f>
        <v>33.522134045609178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0.31369060299387674</v>
      </c>
      <c r="O32" s="23">
        <f t="shared" si="5"/>
        <v>0.31369060299387674</v>
      </c>
      <c r="Q32">
        <v>3</v>
      </c>
      <c r="U32">
        <f>$U$8</f>
        <v>14</v>
      </c>
      <c r="V32">
        <f>$V$8</f>
        <v>36</v>
      </c>
      <c r="W32">
        <f>$W$8</f>
        <v>58</v>
      </c>
    </row>
    <row r="33" spans="1:23" x14ac:dyDescent="0.25">
      <c r="A33" s="27" t="s">
        <v>16</v>
      </c>
      <c r="B33" s="64">
        <v>0</v>
      </c>
      <c r="C33" s="64">
        <v>54.370763923239423</v>
      </c>
      <c r="D33" s="64">
        <v>9.2788632415838688</v>
      </c>
      <c r="E33" s="54">
        <f>SUM(B33:D33)</f>
        <v>63.649627164823293</v>
      </c>
      <c r="F33" s="50"/>
      <c r="G33" s="51">
        <v>0</v>
      </c>
      <c r="H33" s="51">
        <v>22.563507884300147</v>
      </c>
      <c r="I33" s="51">
        <v>3.8506669541079077</v>
      </c>
      <c r="J33" s="51">
        <f>SUM(G33:I33)</f>
        <v>26.414174838408055</v>
      </c>
      <c r="K33" s="50"/>
      <c r="L33" s="22" t="str">
        <f t="shared" si="5"/>
        <v>--</v>
      </c>
      <c r="M33" s="22">
        <f t="shared" si="5"/>
        <v>0.41499339454114126</v>
      </c>
      <c r="N33" s="22">
        <f t="shared" si="5"/>
        <v>0.41499339454114131</v>
      </c>
      <c r="O33" s="23">
        <f t="shared" si="5"/>
        <v>0.41499339454114126</v>
      </c>
      <c r="Q33">
        <v>6</v>
      </c>
      <c r="U33">
        <f>$U$8</f>
        <v>14</v>
      </c>
      <c r="V33">
        <f>$V$8</f>
        <v>36</v>
      </c>
      <c r="W33">
        <f>$W$8</f>
        <v>58</v>
      </c>
    </row>
    <row r="34" spans="1:23" x14ac:dyDescent="0.25">
      <c r="A34" s="18" t="s">
        <v>15</v>
      </c>
      <c r="B34" s="64">
        <f>B31</f>
        <v>0</v>
      </c>
      <c r="C34" s="64">
        <f>C31</f>
        <v>91.285063133027037</v>
      </c>
      <c r="D34" s="64">
        <f>D31</f>
        <v>15.578622695214133</v>
      </c>
      <c r="E34" s="64">
        <f>E31</f>
        <v>106.86368582824117</v>
      </c>
      <c r="F34" s="50"/>
      <c r="G34" s="51">
        <f>SUM(G31:G33)</f>
        <v>0</v>
      </c>
      <c r="H34" s="51">
        <f>SUM(H31:H33)</f>
        <v>57.857807561688631</v>
      </c>
      <c r="I34" s="51">
        <f>SUM(I31:I33)</f>
        <v>22.254710542532884</v>
      </c>
      <c r="J34" s="51">
        <f>SUM(J31:J33)</f>
        <v>80.112518104221508</v>
      </c>
      <c r="K34" s="50"/>
      <c r="L34" s="22" t="str">
        <f t="shared" si="5"/>
        <v>--</v>
      </c>
      <c r="M34" s="22">
        <f t="shared" si="5"/>
        <v>0.63381461956568019</v>
      </c>
      <c r="N34" s="22">
        <f t="shared" si="5"/>
        <v>1.4285415969005844</v>
      </c>
      <c r="O34" s="23">
        <f t="shared" si="5"/>
        <v>0.74967017545121906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91.285063133027037</v>
      </c>
      <c r="D37" s="64">
        <f>D28+D34</f>
        <v>15.578622695214133</v>
      </c>
      <c r="E37" s="54">
        <f>SUM(B37:D37)</f>
        <v>106.86368582824117</v>
      </c>
      <c r="F37" s="50"/>
      <c r="G37" s="51">
        <v>0</v>
      </c>
      <c r="H37" s="51">
        <v>38.016691525806792</v>
      </c>
      <c r="I37" s="51">
        <v>52.714873445006624</v>
      </c>
      <c r="J37" s="51">
        <f>SUM(G37:I37)</f>
        <v>90.731564970813423</v>
      </c>
      <c r="K37" s="50"/>
      <c r="L37" s="22" t="str">
        <f t="shared" ref="L37:O39" si="6">IF(B37&lt;&gt;0,G37/B37,"--")</f>
        <v>--</v>
      </c>
      <c r="M37" s="22">
        <f t="shared" si="6"/>
        <v>0.41646125029684411</v>
      </c>
      <c r="N37" s="22">
        <f t="shared" si="6"/>
        <v>3.3837955046694224</v>
      </c>
      <c r="O37" s="23">
        <f t="shared" si="6"/>
        <v>0.84904019796438213</v>
      </c>
      <c r="Q37">
        <v>7</v>
      </c>
      <c r="U37">
        <f>$U$8</f>
        <v>14</v>
      </c>
      <c r="V37">
        <f>$V$8</f>
        <v>36</v>
      </c>
      <c r="W37">
        <f>$W$8</f>
        <v>58</v>
      </c>
    </row>
    <row r="38" spans="1:23" ht="12.75" customHeight="1" x14ac:dyDescent="0.25">
      <c r="A38" s="27" t="s">
        <v>30</v>
      </c>
      <c r="B38" s="64">
        <v>0</v>
      </c>
      <c r="C38" s="64">
        <v>54.370763923239416</v>
      </c>
      <c r="D38" s="64">
        <v>9.2788632415838688</v>
      </c>
      <c r="E38" s="54">
        <f>SUM(B38:D38)</f>
        <v>63.649627164823286</v>
      </c>
      <c r="F38" s="50"/>
      <c r="G38" s="51">
        <v>0</v>
      </c>
      <c r="H38" s="51">
        <v>400.18968711868638</v>
      </c>
      <c r="I38" s="51">
        <v>68.977650916299709</v>
      </c>
      <c r="J38" s="51">
        <f>SUM(G38:I38)</f>
        <v>469.16733803498607</v>
      </c>
      <c r="K38" s="50"/>
      <c r="L38" s="22" t="str">
        <f t="shared" si="6"/>
        <v>--</v>
      </c>
      <c r="M38" s="22">
        <f t="shared" si="6"/>
        <v>7.3603837474800562</v>
      </c>
      <c r="N38" s="22">
        <f t="shared" si="6"/>
        <v>7.4338471341156946</v>
      </c>
      <c r="O38" s="23">
        <f t="shared" si="6"/>
        <v>7.3710932637524849</v>
      </c>
      <c r="Q38">
        <v>8</v>
      </c>
      <c r="U38">
        <f>$U$8</f>
        <v>14</v>
      </c>
      <c r="V38">
        <f>$V$8</f>
        <v>36</v>
      </c>
      <c r="W38">
        <f>$W$8</f>
        <v>58</v>
      </c>
    </row>
    <row r="39" spans="1:23" x14ac:dyDescent="0.25">
      <c r="A39" s="18" t="s">
        <v>17</v>
      </c>
      <c r="B39" s="64">
        <f>B37</f>
        <v>0</v>
      </c>
      <c r="C39" s="64">
        <f>C37</f>
        <v>91.285063133027037</v>
      </c>
      <c r="D39" s="64">
        <f>D37</f>
        <v>15.578622695214133</v>
      </c>
      <c r="E39" s="64">
        <f>E37</f>
        <v>106.86368582824117</v>
      </c>
      <c r="F39" s="50"/>
      <c r="G39" s="51">
        <f>SUM(G37:G38)</f>
        <v>0</v>
      </c>
      <c r="H39" s="51">
        <f>SUM(H37:H38)</f>
        <v>438.20637864449316</v>
      </c>
      <c r="I39" s="51">
        <f>SUM(I37:I38)</f>
        <v>121.69252436130634</v>
      </c>
      <c r="J39" s="51">
        <f>SUM(J37:J38)</f>
        <v>559.89890300579953</v>
      </c>
      <c r="K39" s="50"/>
      <c r="L39" s="22" t="str">
        <f t="shared" si="6"/>
        <v>--</v>
      </c>
      <c r="M39" s="22">
        <f t="shared" si="6"/>
        <v>4.8004171066399755</v>
      </c>
      <c r="N39" s="22">
        <f t="shared" si="6"/>
        <v>7.8115072649324242</v>
      </c>
      <c r="O39" s="23">
        <f t="shared" si="6"/>
        <v>5.2393748041379409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91.285063133027037</v>
      </c>
      <c r="D41" s="68">
        <f>D39</f>
        <v>15.578622695214133</v>
      </c>
      <c r="E41" s="59">
        <f>SUM(B41:D41)</f>
        <v>106.86368582824117</v>
      </c>
      <c r="F41" s="60"/>
      <c r="G41" s="69">
        <f>SUM(G28,G34,G39)</f>
        <v>0</v>
      </c>
      <c r="H41" s="69">
        <f>SUM(H28,H34,H39)</f>
        <v>496.06418620618177</v>
      </c>
      <c r="I41" s="69">
        <f>SUM(I28,I34,I39)</f>
        <v>143.94723490383922</v>
      </c>
      <c r="J41" s="69">
        <f>SUM(J28,J34,J39)</f>
        <v>640.01142111002105</v>
      </c>
      <c r="K41" s="60"/>
      <c r="L41" s="31" t="str">
        <f t="shared" ref="L41:O42" si="7">IF(B41&lt;&gt;0,G41/B41,"--")</f>
        <v>--</v>
      </c>
      <c r="M41" s="31">
        <f t="shared" si="7"/>
        <v>5.4342317262056552</v>
      </c>
      <c r="N41" s="31">
        <f t="shared" si="7"/>
        <v>9.2400488618330083</v>
      </c>
      <c r="O41" s="32">
        <f t="shared" si="7"/>
        <v>5.9890449795891598</v>
      </c>
    </row>
    <row r="42" spans="1:23" ht="13.5" thickBot="1" x14ac:dyDescent="0.35">
      <c r="A42" s="33" t="s">
        <v>17</v>
      </c>
      <c r="B42" s="80">
        <f>B21+B41</f>
        <v>0</v>
      </c>
      <c r="C42" s="80">
        <f>C21+C41</f>
        <v>91.285063133027037</v>
      </c>
      <c r="D42" s="80">
        <f>D21+D41</f>
        <v>15.578622695214133</v>
      </c>
      <c r="E42" s="80">
        <f>E21+E41</f>
        <v>106.86368582824117</v>
      </c>
      <c r="F42" s="34"/>
      <c r="G42" s="81">
        <f>SUM(G21,G41)</f>
        <v>0</v>
      </c>
      <c r="H42" s="81">
        <f>SUM(H21,H41)</f>
        <v>496.06418620618177</v>
      </c>
      <c r="I42" s="81">
        <f>SUM(I21,I41)</f>
        <v>143.94723490383922</v>
      </c>
      <c r="J42" s="81">
        <f>SUM(J21,J41)</f>
        <v>640.01142111002105</v>
      </c>
      <c r="K42" s="34"/>
      <c r="L42" s="40" t="str">
        <f t="shared" si="7"/>
        <v>--</v>
      </c>
      <c r="M42" s="40">
        <f t="shared" si="7"/>
        <v>5.4342317262056552</v>
      </c>
      <c r="N42" s="40">
        <f t="shared" si="7"/>
        <v>9.2400488618330083</v>
      </c>
      <c r="O42" s="41">
        <f t="shared" si="7"/>
        <v>5.9890449795891598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14</v>
      </c>
      <c r="V46">
        <f>$V$8</f>
        <v>36</v>
      </c>
      <c r="W46">
        <f>$W$8</f>
        <v>58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14</v>
      </c>
      <c r="V47">
        <f>$V$8</f>
        <v>36</v>
      </c>
      <c r="W47">
        <f>$W$8</f>
        <v>58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15.31643975779129</v>
      </c>
      <c r="D50" s="64">
        <v>15.578622695214133</v>
      </c>
      <c r="E50" s="20">
        <f>SUM(B50:D50)</f>
        <v>30.895062453005423</v>
      </c>
      <c r="F50" s="36"/>
      <c r="G50" s="51">
        <v>0</v>
      </c>
      <c r="H50" s="51">
        <v>8.8352835588564531</v>
      </c>
      <c r="I50" s="51">
        <v>8.9865237055913632</v>
      </c>
      <c r="J50" s="51">
        <f>SUM(G50:I50)</f>
        <v>17.821807264447816</v>
      </c>
      <c r="K50" s="19"/>
      <c r="L50" s="22" t="str">
        <f t="shared" ref="L50:O53" si="9">IF(B50&lt;&gt;0,G50/B50,"--")</f>
        <v>--</v>
      </c>
      <c r="M50" s="22">
        <f t="shared" si="9"/>
        <v>0.57684969213305914</v>
      </c>
      <c r="N50" s="22">
        <f t="shared" si="9"/>
        <v>0.57684969213305937</v>
      </c>
      <c r="O50" s="23">
        <f t="shared" si="9"/>
        <v>0.57684969213305926</v>
      </c>
      <c r="Q50">
        <v>95</v>
      </c>
      <c r="U50">
        <f>$U$8</f>
        <v>14</v>
      </c>
      <c r="V50">
        <f>$V$8</f>
        <v>36</v>
      </c>
      <c r="W50">
        <f>$W$8</f>
        <v>58</v>
      </c>
    </row>
    <row r="51" spans="1:23" x14ac:dyDescent="0.25">
      <c r="A51" s="18" t="s">
        <v>20</v>
      </c>
      <c r="B51" s="64">
        <v>0</v>
      </c>
      <c r="C51" s="64">
        <v>10.330858592309605</v>
      </c>
      <c r="D51" s="64">
        <v>0</v>
      </c>
      <c r="E51" s="20">
        <f>SUM(B51:D51)</f>
        <v>10.330858592309605</v>
      </c>
      <c r="F51" s="36"/>
      <c r="G51" s="51">
        <v>0</v>
      </c>
      <c r="H51" s="51">
        <v>18.126620782825455</v>
      </c>
      <c r="I51" s="51">
        <v>0</v>
      </c>
      <c r="J51" s="51">
        <f>SUM(G51:I51)</f>
        <v>18.126620782825455</v>
      </c>
      <c r="K51" s="19"/>
      <c r="L51" s="22" t="str">
        <f t="shared" si="9"/>
        <v>--</v>
      </c>
      <c r="M51" s="22">
        <f t="shared" si="9"/>
        <v>1.7546093212735574</v>
      </c>
      <c r="N51" s="22" t="str">
        <f t="shared" si="9"/>
        <v>--</v>
      </c>
      <c r="O51" s="23">
        <f t="shared" si="9"/>
        <v>1.7546093212735574</v>
      </c>
      <c r="Q51">
        <v>97</v>
      </c>
      <c r="U51">
        <f>$U$8</f>
        <v>14</v>
      </c>
      <c r="V51">
        <f>$V$8</f>
        <v>36</v>
      </c>
      <c r="W51">
        <f>$W$8</f>
        <v>58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25.647298350100897</v>
      </c>
      <c r="D52" s="103">
        <f>SUM(D50:D51)</f>
        <v>15.578622695214133</v>
      </c>
      <c r="E52" s="103">
        <f>SUM(E50:E51)</f>
        <v>41.225921045315026</v>
      </c>
      <c r="F52" s="102"/>
      <c r="G52" s="69">
        <f>SUM(G50:G51)</f>
        <v>0</v>
      </c>
      <c r="H52" s="69">
        <f>SUM(H50:H51)</f>
        <v>26.961904341681908</v>
      </c>
      <c r="I52" s="69">
        <f>SUM(I50:I51)</f>
        <v>8.9865237055913632</v>
      </c>
      <c r="J52" s="69">
        <f>SUM(J50:J51)</f>
        <v>35.948428047273268</v>
      </c>
      <c r="K52" s="28"/>
      <c r="L52" s="31" t="str">
        <f t="shared" si="9"/>
        <v>--</v>
      </c>
      <c r="M52" s="31">
        <f t="shared" si="9"/>
        <v>1.0512570943588622</v>
      </c>
      <c r="N52" s="31">
        <f t="shared" si="9"/>
        <v>0.57684969213305937</v>
      </c>
      <c r="O52" s="32">
        <f t="shared" si="9"/>
        <v>0.87198604993589346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25.647298350100897</v>
      </c>
      <c r="D53" s="82">
        <f>SUM(D48,D52)</f>
        <v>15.578622695214133</v>
      </c>
      <c r="E53" s="82">
        <f>SUM(E48,E52)</f>
        <v>41.225921045315026</v>
      </c>
      <c r="F53" s="38"/>
      <c r="G53" s="81">
        <f>SUM(G48,G52)</f>
        <v>0</v>
      </c>
      <c r="H53" s="81">
        <f>SUM(H48,H52)</f>
        <v>26.961904341681908</v>
      </c>
      <c r="I53" s="81">
        <f>SUM(I48,I52)</f>
        <v>8.9865237055913632</v>
      </c>
      <c r="J53" s="81">
        <f>SUM(J48,J52)</f>
        <v>35.948428047273268</v>
      </c>
      <c r="K53" s="37"/>
      <c r="L53" s="40" t="str">
        <f t="shared" si="9"/>
        <v>--</v>
      </c>
      <c r="M53" s="40">
        <f t="shared" si="9"/>
        <v>1.0512570943588622</v>
      </c>
      <c r="N53" s="40">
        <f t="shared" si="9"/>
        <v>0.57684969213305937</v>
      </c>
      <c r="O53" s="41">
        <f t="shared" si="9"/>
        <v>0.87198604993589346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0</v>
      </c>
      <c r="C55" s="65">
        <f>C42</f>
        <v>91.285063133027037</v>
      </c>
      <c r="D55" s="65">
        <f>D42</f>
        <v>15.578622695214133</v>
      </c>
      <c r="E55" s="65">
        <f>E42</f>
        <v>106.86368582824117</v>
      </c>
      <c r="F55" s="42"/>
      <c r="G55" s="51">
        <f>G42+G53</f>
        <v>0</v>
      </c>
      <c r="H55" s="51">
        <f>H42+H53</f>
        <v>523.02609054786365</v>
      </c>
      <c r="I55" s="51">
        <f>I42+I53</f>
        <v>152.93375860943058</v>
      </c>
      <c r="J55" s="51">
        <f>J42+J53</f>
        <v>675.95984915729434</v>
      </c>
      <c r="K55" s="19"/>
      <c r="L55" s="22" t="str">
        <f>IF(B55&lt;&gt;0,G55/B55,"--")</f>
        <v>--</v>
      </c>
      <c r="M55" s="22">
        <f>IF(C55&lt;&gt;0,H55/C55,"--")</f>
        <v>5.7295911575990601</v>
      </c>
      <c r="N55" s="22">
        <f>IF(D55&lt;&gt;0,I55/D55,"--")</f>
        <v>9.8168985539660678</v>
      </c>
      <c r="O55" s="22">
        <f>IF(E55&lt;&gt;0,J55/E55,"--")</f>
        <v>6.3254401522678574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14</v>
      </c>
      <c r="V57">
        <f>$V$8</f>
        <v>36</v>
      </c>
      <c r="W57">
        <f>$W$8</f>
        <v>58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-1.7763568394002505E-15</v>
      </c>
      <c r="Q58">
        <v>94</v>
      </c>
      <c r="U58">
        <f>$U$8</f>
        <v>14</v>
      </c>
      <c r="V58">
        <f>$V$8</f>
        <v>36</v>
      </c>
      <c r="W58">
        <f>$W$8</f>
        <v>58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-1.7763568394002505E-15</v>
      </c>
      <c r="Q59">
        <v>47</v>
      </c>
      <c r="S59">
        <v>31</v>
      </c>
      <c r="U59">
        <f>$U$8</f>
        <v>14</v>
      </c>
      <c r="V59">
        <f>$V$8</f>
        <v>36</v>
      </c>
      <c r="W59">
        <f>$W$8</f>
        <v>58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4.39 - Cost of Returned-to-Sender UAA Mail -- Package Services, Bound Printed Matter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39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14</v>
      </c>
      <c r="V8" s="25">
        <f>VLOOKUP($Y$6,RMap,5,FALSE)</f>
        <v>36</v>
      </c>
      <c r="W8" s="26">
        <f>VLOOKUP($Y$6,RMap,6,FALSE)</f>
        <v>58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14</v>
      </c>
      <c r="V9">
        <f>$V$8</f>
        <v>36</v>
      </c>
      <c r="W9">
        <f>$W$8</f>
        <v>58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14</v>
      </c>
      <c r="V10">
        <f>$V$8</f>
        <v>36</v>
      </c>
      <c r="W10">
        <f>$W$8</f>
        <v>58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14</v>
      </c>
      <c r="V11">
        <f>$V$8</f>
        <v>36</v>
      </c>
      <c r="W11">
        <f>$W$8</f>
        <v>58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14</v>
      </c>
      <c r="V12">
        <f>$V$8</f>
        <v>36</v>
      </c>
      <c r="W12">
        <f>$W$8</f>
        <v>58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14</v>
      </c>
      <c r="V13">
        <f>$V$8</f>
        <v>36</v>
      </c>
      <c r="W13">
        <f>$W$8</f>
        <v>58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0</v>
      </c>
      <c r="C17" s="19">
        <v>0</v>
      </c>
      <c r="D17" s="19">
        <v>0</v>
      </c>
      <c r="E17" s="19">
        <f t="shared" ref="E17:E22" si="3">SUM(B17:D17)</f>
        <v>0</v>
      </c>
      <c r="G17" s="51">
        <v>0</v>
      </c>
      <c r="H17" s="51">
        <v>0</v>
      </c>
      <c r="I17" s="51">
        <v>0</v>
      </c>
      <c r="J17" s="21">
        <f t="shared" ref="J17:J22" si="4">SUM(G17:I17)</f>
        <v>0</v>
      </c>
      <c r="L17" s="22" t="str">
        <f t="shared" ref="L17:O23" si="5">IF(B17&lt;&gt;0,G17/B17,"--")</f>
        <v>--</v>
      </c>
      <c r="M17" s="22" t="str">
        <f t="shared" si="5"/>
        <v>--</v>
      </c>
      <c r="N17" s="22" t="str">
        <f t="shared" si="5"/>
        <v>--</v>
      </c>
      <c r="O17" s="23" t="str">
        <f t="shared" si="5"/>
        <v>--</v>
      </c>
      <c r="Q17">
        <v>48</v>
      </c>
      <c r="R17">
        <v>65</v>
      </c>
      <c r="U17">
        <f t="shared" ref="U17:U22" si="6">$U$8</f>
        <v>14</v>
      </c>
      <c r="V17">
        <f t="shared" ref="V17:V22" si="7">$V$8</f>
        <v>36</v>
      </c>
      <c r="W17">
        <f t="shared" ref="W17:W22" si="8">$W$8</f>
        <v>58</v>
      </c>
    </row>
    <row r="18" spans="1:30" ht="12.75" customHeight="1" x14ac:dyDescent="0.25">
      <c r="A18" s="27" t="s">
        <v>24</v>
      </c>
      <c r="B18" s="19">
        <v>0</v>
      </c>
      <c r="C18" s="19">
        <v>0</v>
      </c>
      <c r="D18" s="19">
        <v>0</v>
      </c>
      <c r="E18" s="19">
        <f t="shared" si="3"/>
        <v>0</v>
      </c>
      <c r="G18" s="51">
        <v>0</v>
      </c>
      <c r="H18" s="51">
        <v>0</v>
      </c>
      <c r="I18" s="51">
        <v>0</v>
      </c>
      <c r="J18" s="21">
        <f t="shared" si="4"/>
        <v>0</v>
      </c>
      <c r="L18" s="22" t="str">
        <f t="shared" si="5"/>
        <v>--</v>
      </c>
      <c r="M18" s="22" t="str">
        <f t="shared" si="5"/>
        <v>--</v>
      </c>
      <c r="N18" s="22" t="str">
        <f t="shared" si="5"/>
        <v>--</v>
      </c>
      <c r="O18" s="23" t="str">
        <f t="shared" si="5"/>
        <v>--</v>
      </c>
      <c r="Q18">
        <v>49</v>
      </c>
      <c r="R18">
        <v>66</v>
      </c>
      <c r="U18">
        <f t="shared" si="6"/>
        <v>14</v>
      </c>
      <c r="V18">
        <f t="shared" si="7"/>
        <v>36</v>
      </c>
      <c r="W18">
        <f t="shared" si="8"/>
        <v>58</v>
      </c>
    </row>
    <row r="19" spans="1:30" ht="12.75" customHeight="1" x14ac:dyDescent="0.25">
      <c r="A19" s="18" t="s">
        <v>25</v>
      </c>
      <c r="B19" s="19">
        <v>0</v>
      </c>
      <c r="C19" s="19">
        <v>0</v>
      </c>
      <c r="D19" s="19">
        <v>0</v>
      </c>
      <c r="E19" s="19">
        <f t="shared" si="3"/>
        <v>0</v>
      </c>
      <c r="G19" s="51">
        <v>0</v>
      </c>
      <c r="H19" s="51">
        <v>0</v>
      </c>
      <c r="I19" s="51">
        <v>0</v>
      </c>
      <c r="J19" s="21">
        <f t="shared" si="4"/>
        <v>0</v>
      </c>
      <c r="L19" s="22" t="str">
        <f t="shared" si="5"/>
        <v>--</v>
      </c>
      <c r="M19" s="22" t="str">
        <f t="shared" si="5"/>
        <v>--</v>
      </c>
      <c r="N19" s="22" t="str">
        <f t="shared" si="5"/>
        <v>--</v>
      </c>
      <c r="O19" s="23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14</v>
      </c>
      <c r="V19">
        <f t="shared" si="7"/>
        <v>36</v>
      </c>
      <c r="W19">
        <f t="shared" si="8"/>
        <v>58</v>
      </c>
    </row>
    <row r="20" spans="1:30" ht="12.75" customHeight="1" x14ac:dyDescent="0.25">
      <c r="A20" s="18" t="s">
        <v>26</v>
      </c>
      <c r="B20" s="19">
        <v>0</v>
      </c>
      <c r="C20" s="19">
        <v>0</v>
      </c>
      <c r="D20" s="19">
        <v>0</v>
      </c>
      <c r="E20" s="19">
        <f t="shared" si="3"/>
        <v>0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 t="str">
        <f t="shared" si="5"/>
        <v>--</v>
      </c>
      <c r="M20" s="22" t="str">
        <f t="shared" si="5"/>
        <v>--</v>
      </c>
      <c r="N20" s="22" t="str">
        <f t="shared" si="5"/>
        <v>--</v>
      </c>
      <c r="O20" s="23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14</v>
      </c>
      <c r="V20">
        <f t="shared" si="7"/>
        <v>36</v>
      </c>
      <c r="W20">
        <f t="shared" si="8"/>
        <v>58</v>
      </c>
    </row>
    <row r="21" spans="1:30" ht="12.75" customHeight="1" x14ac:dyDescent="0.25">
      <c r="A21" s="27" t="s">
        <v>92</v>
      </c>
      <c r="B21" s="19">
        <v>0</v>
      </c>
      <c r="C21" s="19">
        <v>0</v>
      </c>
      <c r="D21" s="19">
        <v>0</v>
      </c>
      <c r="E21" s="19">
        <f t="shared" si="3"/>
        <v>0</v>
      </c>
      <c r="G21" s="51">
        <v>0</v>
      </c>
      <c r="H21" s="51">
        <v>0</v>
      </c>
      <c r="I21" s="51">
        <v>0</v>
      </c>
      <c r="J21" s="21">
        <f t="shared" si="4"/>
        <v>0</v>
      </c>
      <c r="L21" s="22" t="str">
        <f t="shared" si="5"/>
        <v>--</v>
      </c>
      <c r="M21" s="22" t="str">
        <f t="shared" si="5"/>
        <v>--</v>
      </c>
      <c r="N21" s="22" t="str">
        <f t="shared" si="5"/>
        <v>--</v>
      </c>
      <c r="O21" s="23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14</v>
      </c>
      <c r="V21">
        <f t="shared" si="7"/>
        <v>36</v>
      </c>
      <c r="W21">
        <f t="shared" si="8"/>
        <v>58</v>
      </c>
    </row>
    <row r="22" spans="1:30" ht="12.75" customHeight="1" x14ac:dyDescent="0.25">
      <c r="A22" s="27" t="s">
        <v>104</v>
      </c>
      <c r="B22" s="19">
        <v>0</v>
      </c>
      <c r="C22" s="19">
        <v>0</v>
      </c>
      <c r="D22" s="19">
        <v>0</v>
      </c>
      <c r="E22" s="19">
        <f t="shared" si="3"/>
        <v>0</v>
      </c>
      <c r="G22" s="51">
        <v>0</v>
      </c>
      <c r="H22" s="51">
        <v>0</v>
      </c>
      <c r="I22" s="51">
        <v>0</v>
      </c>
      <c r="J22" s="21">
        <f t="shared" si="4"/>
        <v>0</v>
      </c>
      <c r="L22" s="22" t="str">
        <f t="shared" si="5"/>
        <v>--</v>
      </c>
      <c r="M22" s="22" t="str">
        <f t="shared" si="5"/>
        <v>--</v>
      </c>
      <c r="N22" s="22" t="str">
        <f t="shared" si="5"/>
        <v>--</v>
      </c>
      <c r="O22" s="23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14</v>
      </c>
      <c r="V22">
        <f t="shared" si="7"/>
        <v>36</v>
      </c>
      <c r="W22">
        <f t="shared" si="8"/>
        <v>58</v>
      </c>
      <c r="AA22" s="21">
        <v>0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0</v>
      </c>
      <c r="C23" s="19">
        <f>C19</f>
        <v>0</v>
      </c>
      <c r="D23" s="19">
        <f>D19</f>
        <v>0</v>
      </c>
      <c r="E23" s="19">
        <f>E19</f>
        <v>0</v>
      </c>
      <c r="G23" s="21">
        <f>SUM(G17:G22)</f>
        <v>0</v>
      </c>
      <c r="H23" s="21">
        <f>SUM(H17:H22)</f>
        <v>0</v>
      </c>
      <c r="I23" s="21">
        <f>SUM(I17:I22)</f>
        <v>0</v>
      </c>
      <c r="J23" s="21">
        <f>SUM(J17:J22)</f>
        <v>0</v>
      </c>
      <c r="L23" s="22" t="str">
        <f t="shared" si="5"/>
        <v>--</v>
      </c>
      <c r="M23" s="22" t="str">
        <f t="shared" si="5"/>
        <v>--</v>
      </c>
      <c r="N23" s="22" t="str">
        <f t="shared" si="5"/>
        <v>--</v>
      </c>
      <c r="O23" s="23" t="str">
        <f t="shared" si="5"/>
        <v>--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0</v>
      </c>
      <c r="C26" s="54">
        <f>C14+C23</f>
        <v>0</v>
      </c>
      <c r="D26" s="54">
        <f>D14+D23</f>
        <v>0</v>
      </c>
      <c r="E26" s="19">
        <f>SUM(B26:D26)</f>
        <v>0</v>
      </c>
      <c r="G26" s="51">
        <v>0</v>
      </c>
      <c r="H26" s="51">
        <v>0</v>
      </c>
      <c r="I26" s="51">
        <v>0</v>
      </c>
      <c r="J26" s="21">
        <f>SUM(G26:I26)</f>
        <v>0</v>
      </c>
      <c r="L26" s="22" t="str">
        <f t="shared" ref="L26:O28" si="9">IF(B26&lt;&gt;0,G26/B26,"--")</f>
        <v>--</v>
      </c>
      <c r="M26" s="22" t="str">
        <f t="shared" si="9"/>
        <v>--</v>
      </c>
      <c r="N26" s="22" t="str">
        <f t="shared" si="9"/>
        <v>--</v>
      </c>
      <c r="O26" s="23" t="str">
        <f t="shared" si="9"/>
        <v>--</v>
      </c>
      <c r="Q26">
        <v>75</v>
      </c>
      <c r="U26">
        <f>$U$8</f>
        <v>14</v>
      </c>
      <c r="V26">
        <f>$V$8</f>
        <v>36</v>
      </c>
      <c r="W26">
        <f>$W$8</f>
        <v>58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14</v>
      </c>
      <c r="V27">
        <f>$V$8</f>
        <v>36</v>
      </c>
      <c r="W27">
        <f>$W$8</f>
        <v>58</v>
      </c>
    </row>
    <row r="28" spans="1:30" ht="12.75" customHeight="1" x14ac:dyDescent="0.25">
      <c r="A28" s="18" t="s">
        <v>17</v>
      </c>
      <c r="B28" s="19">
        <f>B26</f>
        <v>0</v>
      </c>
      <c r="C28" s="19">
        <f>C26</f>
        <v>0</v>
      </c>
      <c r="D28" s="19">
        <f>D26</f>
        <v>0</v>
      </c>
      <c r="E28" s="19">
        <f>E26</f>
        <v>0</v>
      </c>
      <c r="G28" s="21">
        <f>SUM(G26:G27)</f>
        <v>0</v>
      </c>
      <c r="H28" s="21">
        <f>SUM(H26:H27)</f>
        <v>0</v>
      </c>
      <c r="I28" s="21">
        <f>SUM(I26:I27)</f>
        <v>0</v>
      </c>
      <c r="J28" s="21">
        <f>SUM(J26:J27)</f>
        <v>0</v>
      </c>
      <c r="L28" s="22" t="str">
        <f t="shared" si="9"/>
        <v>--</v>
      </c>
      <c r="M28" s="22" t="str">
        <f t="shared" si="9"/>
        <v>--</v>
      </c>
      <c r="N28" s="22" t="str">
        <f t="shared" si="9"/>
        <v>--</v>
      </c>
      <c r="O28" s="23" t="str">
        <f t="shared" si="9"/>
        <v>--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0</v>
      </c>
      <c r="C30" s="19">
        <f>C28</f>
        <v>0</v>
      </c>
      <c r="D30" s="19">
        <f>D28</f>
        <v>0</v>
      </c>
      <c r="E30" s="19">
        <f>E28</f>
        <v>0</v>
      </c>
      <c r="G30" s="21">
        <f>SUM(G14,G23,G28)</f>
        <v>0</v>
      </c>
      <c r="H30" s="21">
        <f>SUM(H14,H23,H28)</f>
        <v>0</v>
      </c>
      <c r="I30" s="21">
        <f>SUM(I14,I23,I28)</f>
        <v>0</v>
      </c>
      <c r="J30" s="21">
        <f>SUM(J14,J23,J28)</f>
        <v>0</v>
      </c>
      <c r="L30" s="22" t="str">
        <f>IF(B30&lt;&gt;0,G30/B30,"--")</f>
        <v>--</v>
      </c>
      <c r="M30" s="22" t="str">
        <f>IF(C30&lt;&gt;0,H30/C30,"--")</f>
        <v>--</v>
      </c>
      <c r="N30" s="22" t="str">
        <f>IF(D30&lt;&gt;0,I30/D30,"--")</f>
        <v>--</v>
      </c>
      <c r="O30" s="23" t="str">
        <f>IF(E30&lt;&gt;0,J30/E30,"--")</f>
        <v>--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0</v>
      </c>
      <c r="C34" s="19">
        <v>211.91361666168251</v>
      </c>
      <c r="D34" s="19">
        <v>714.87108263422567</v>
      </c>
      <c r="E34" s="19">
        <f>SUM(B34:D34)</f>
        <v>926.78469929590824</v>
      </c>
      <c r="G34" s="51">
        <v>0</v>
      </c>
      <c r="H34" s="51">
        <v>33.303681405608586</v>
      </c>
      <c r="I34" s="51">
        <v>168.96492696890354</v>
      </c>
      <c r="J34" s="21">
        <f>SUM(G34:I34)</f>
        <v>202.26860837451213</v>
      </c>
      <c r="L34" s="22" t="str">
        <f t="shared" ref="L34:O37" si="10">IF(B34&lt;&gt;0,G34/B34,"--")</f>
        <v>--</v>
      </c>
      <c r="M34" s="22">
        <f t="shared" si="10"/>
        <v>0.15715687330643555</v>
      </c>
      <c r="N34" s="22">
        <f t="shared" si="10"/>
        <v>0.23635719932366733</v>
      </c>
      <c r="O34" s="23">
        <f t="shared" si="10"/>
        <v>0.21824767772728501</v>
      </c>
      <c r="Q34">
        <v>0</v>
      </c>
      <c r="U34">
        <f>$U$8</f>
        <v>14</v>
      </c>
      <c r="V34">
        <f>$V$8</f>
        <v>36</v>
      </c>
      <c r="W34">
        <f>$W$8</f>
        <v>58</v>
      </c>
    </row>
    <row r="35" spans="1:23" ht="12.75" customHeight="1" x14ac:dyDescent="0.25">
      <c r="A35" s="27" t="s">
        <v>111</v>
      </c>
      <c r="B35" s="19">
        <v>0</v>
      </c>
      <c r="C35" s="19">
        <v>211.91361666168248</v>
      </c>
      <c r="D35" s="19">
        <v>714.8710826342259</v>
      </c>
      <c r="E35" s="19">
        <f>SUM(B35:D35)</f>
        <v>926.78469929590835</v>
      </c>
      <c r="G35" s="51">
        <v>0</v>
      </c>
      <c r="H35" s="51">
        <v>101.31263912318094</v>
      </c>
      <c r="I35" s="51">
        <v>732.34857303700187</v>
      </c>
      <c r="J35" s="21">
        <f>SUM(G35:I35)</f>
        <v>833.6612121601828</v>
      </c>
      <c r="L35" s="22" t="str">
        <f t="shared" si="10"/>
        <v>--</v>
      </c>
      <c r="M35" s="22">
        <f t="shared" si="10"/>
        <v>0.4780846116411922</v>
      </c>
      <c r="N35" s="22">
        <f t="shared" si="10"/>
        <v>1.0244484506750129</v>
      </c>
      <c r="O35" s="23">
        <f t="shared" si="10"/>
        <v>0.8995198267661596</v>
      </c>
      <c r="Q35">
        <v>3</v>
      </c>
      <c r="U35">
        <f>$U$8</f>
        <v>14</v>
      </c>
      <c r="V35">
        <f>$V$8</f>
        <v>36</v>
      </c>
      <c r="W35">
        <f>$W$8</f>
        <v>58</v>
      </c>
    </row>
    <row r="36" spans="1:23" ht="12.75" customHeight="1" x14ac:dyDescent="0.25">
      <c r="A36" s="18" t="s">
        <v>14</v>
      </c>
      <c r="B36" s="19">
        <v>0</v>
      </c>
      <c r="C36" s="19">
        <v>197.27019703499755</v>
      </c>
      <c r="D36" s="19">
        <v>712.29614680332304</v>
      </c>
      <c r="E36" s="19">
        <f>SUM(B36:D36)</f>
        <v>909.56634383832056</v>
      </c>
      <c r="G36" s="51">
        <v>0</v>
      </c>
      <c r="H36" s="51">
        <v>93.979925306114069</v>
      </c>
      <c r="I36" s="51">
        <v>160.6068485915624</v>
      </c>
      <c r="J36" s="21">
        <f>SUM(G36:I36)</f>
        <v>254.58677389767647</v>
      </c>
      <c r="L36" s="22" t="str">
        <f t="shared" si="10"/>
        <v>--</v>
      </c>
      <c r="M36" s="22">
        <f t="shared" si="10"/>
        <v>0.4764020451069006</v>
      </c>
      <c r="N36" s="22">
        <f t="shared" si="10"/>
        <v>0.22547763217917371</v>
      </c>
      <c r="O36" s="23">
        <f t="shared" si="10"/>
        <v>0.27989907016934479</v>
      </c>
      <c r="Q36">
        <v>9</v>
      </c>
      <c r="U36">
        <f>$U$8</f>
        <v>14</v>
      </c>
      <c r="V36">
        <f>$V$8</f>
        <v>36</v>
      </c>
      <c r="W36">
        <f>$W$8</f>
        <v>58</v>
      </c>
    </row>
    <row r="37" spans="1:23" ht="12.75" customHeight="1" x14ac:dyDescent="0.25">
      <c r="A37" s="18" t="s">
        <v>17</v>
      </c>
      <c r="B37" s="19">
        <f>B34</f>
        <v>0</v>
      </c>
      <c r="C37" s="19">
        <f>C34</f>
        <v>211.91361666168251</v>
      </c>
      <c r="D37" s="19">
        <f>D34</f>
        <v>714.87108263422567</v>
      </c>
      <c r="E37" s="19">
        <f>E34</f>
        <v>926.78469929590824</v>
      </c>
      <c r="G37" s="21">
        <f>SUM(G34:G36)</f>
        <v>0</v>
      </c>
      <c r="H37" s="21">
        <f>SUM(H34:H36)</f>
        <v>228.59624583490358</v>
      </c>
      <c r="I37" s="21">
        <f>SUM(I34:I36)</f>
        <v>1061.9203485974679</v>
      </c>
      <c r="J37" s="21">
        <f>SUM(J34:J36)</f>
        <v>1290.5165944323714</v>
      </c>
      <c r="L37" s="22" t="str">
        <f t="shared" si="10"/>
        <v>--</v>
      </c>
      <c r="M37" s="22">
        <f t="shared" si="10"/>
        <v>1.0787237244874863</v>
      </c>
      <c r="N37" s="22">
        <f t="shared" si="10"/>
        <v>1.4854711211487275</v>
      </c>
      <c r="O37" s="23">
        <f t="shared" si="10"/>
        <v>1.3924664438383538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3130.5497100399753</v>
      </c>
      <c r="D40" s="19">
        <v>3270.6846518927127</v>
      </c>
      <c r="E40" s="19">
        <f>SUM(B40:D40)</f>
        <v>6401.2343619326875</v>
      </c>
      <c r="G40" s="51">
        <v>0</v>
      </c>
      <c r="H40" s="51">
        <v>422.2433365075434</v>
      </c>
      <c r="I40" s="51">
        <v>14.875878039687249</v>
      </c>
      <c r="J40" s="21">
        <f>SUM(G40:I40)</f>
        <v>437.11921454723063</v>
      </c>
      <c r="L40" s="22" t="str">
        <f t="shared" ref="L40:O43" si="11">IF(B40&lt;&gt;0,G40/B40,"--")</f>
        <v>--</v>
      </c>
      <c r="M40" s="22">
        <f t="shared" si="11"/>
        <v>0.13487833627217874</v>
      </c>
      <c r="N40" s="22">
        <f t="shared" si="11"/>
        <v>4.5482458943508133E-3</v>
      </c>
      <c r="O40" s="23">
        <f t="shared" si="11"/>
        <v>6.8286706880585718E-2</v>
      </c>
      <c r="Q40">
        <v>1</v>
      </c>
      <c r="R40">
        <v>2</v>
      </c>
      <c r="U40">
        <f>$U$8</f>
        <v>14</v>
      </c>
      <c r="V40">
        <f>$V$8</f>
        <v>36</v>
      </c>
      <c r="W40">
        <f>$W$8</f>
        <v>58</v>
      </c>
    </row>
    <row r="41" spans="1:23" ht="12.75" customHeight="1" x14ac:dyDescent="0.25">
      <c r="A41" s="27" t="s">
        <v>97</v>
      </c>
      <c r="B41" s="19">
        <v>0</v>
      </c>
      <c r="C41" s="19">
        <v>3130.5497100399753</v>
      </c>
      <c r="D41" s="19">
        <v>3270.6846518927127</v>
      </c>
      <c r="E41" s="19">
        <f>SUM(B41:D41)</f>
        <v>6401.2343619326875</v>
      </c>
      <c r="G41" s="51">
        <v>0</v>
      </c>
      <c r="H41" s="51">
        <v>342.50019421072363</v>
      </c>
      <c r="I41" s="51">
        <v>82.636323400726084</v>
      </c>
      <c r="J41" s="21">
        <f>SUM(G41:I41)</f>
        <v>425.13651761144973</v>
      </c>
      <c r="L41" s="22" t="str">
        <f t="shared" si="11"/>
        <v>--</v>
      </c>
      <c r="M41" s="22">
        <f t="shared" si="11"/>
        <v>0.10940576765553105</v>
      </c>
      <c r="N41" s="22">
        <f t="shared" si="11"/>
        <v>2.5265756927347081E-2</v>
      </c>
      <c r="O41" s="23">
        <f t="shared" si="11"/>
        <v>6.6414771522767799E-2</v>
      </c>
      <c r="Q41">
        <v>5</v>
      </c>
      <c r="R41">
        <v>7</v>
      </c>
      <c r="U41">
        <f>$U$8</f>
        <v>14</v>
      </c>
      <c r="V41">
        <f>$V$8</f>
        <v>36</v>
      </c>
      <c r="W41">
        <f>$W$8</f>
        <v>58</v>
      </c>
    </row>
    <row r="42" spans="1:23" ht="12.75" customHeight="1" x14ac:dyDescent="0.25">
      <c r="A42" s="18" t="s">
        <v>16</v>
      </c>
      <c r="B42" s="19">
        <v>0</v>
      </c>
      <c r="C42" s="19">
        <v>913.25171801294243</v>
      </c>
      <c r="D42" s="19">
        <v>0</v>
      </c>
      <c r="E42" s="19">
        <f>SUM(B42:D42)</f>
        <v>913.25171801294243</v>
      </c>
      <c r="G42" s="51">
        <v>0</v>
      </c>
      <c r="H42" s="51">
        <v>378.99343052872013</v>
      </c>
      <c r="I42" s="51">
        <v>0</v>
      </c>
      <c r="J42" s="21">
        <f>SUM(G42:I42)</f>
        <v>378.99343052872013</v>
      </c>
      <c r="L42" s="22" t="str">
        <f t="shared" si="11"/>
        <v>--</v>
      </c>
      <c r="M42" s="22">
        <f t="shared" si="11"/>
        <v>0.41499339454114126</v>
      </c>
      <c r="N42" s="22" t="str">
        <f t="shared" si="11"/>
        <v>--</v>
      </c>
      <c r="O42" s="23">
        <f t="shared" si="11"/>
        <v>0.41499339454114126</v>
      </c>
      <c r="Q42">
        <v>10</v>
      </c>
      <c r="U42">
        <f>$U$8</f>
        <v>14</v>
      </c>
      <c r="V42">
        <f>$V$8</f>
        <v>36</v>
      </c>
      <c r="W42">
        <f>$W$8</f>
        <v>58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3130.5497100399753</v>
      </c>
      <c r="D43" s="19">
        <f>D40</f>
        <v>3270.6846518927127</v>
      </c>
      <c r="E43" s="19">
        <f>E40</f>
        <v>6401.2343619326875</v>
      </c>
      <c r="G43" s="21">
        <f>SUM(G40:G42)</f>
        <v>0</v>
      </c>
      <c r="H43" s="21">
        <f>SUM(H40:H42)</f>
        <v>1143.7369612469872</v>
      </c>
      <c r="I43" s="21">
        <f>SUM(I40:I42)</f>
        <v>97.512201440413335</v>
      </c>
      <c r="J43" s="21">
        <f>SUM(J40:J42)</f>
        <v>1241.2491626874005</v>
      </c>
      <c r="L43" s="22" t="str">
        <f t="shared" si="11"/>
        <v>--</v>
      </c>
      <c r="M43" s="22">
        <f t="shared" si="11"/>
        <v>0.36534700521729851</v>
      </c>
      <c r="N43" s="22">
        <f t="shared" si="11"/>
        <v>2.9814002821697896E-2</v>
      </c>
      <c r="O43" s="23">
        <f t="shared" si="11"/>
        <v>0.19390778285965418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0</v>
      </c>
      <c r="C46" s="64">
        <f>C37+C43</f>
        <v>3342.4633267016579</v>
      </c>
      <c r="D46" s="64">
        <f>D37+D43</f>
        <v>3985.5557345269385</v>
      </c>
      <c r="E46" s="19">
        <f>SUM(B46:D46)</f>
        <v>7328.0190612285969</v>
      </c>
      <c r="G46" s="51">
        <v>0</v>
      </c>
      <c r="H46" s="51">
        <v>4153.7264493808552</v>
      </c>
      <c r="I46" s="51">
        <v>65286.936338464526</v>
      </c>
      <c r="J46" s="21">
        <f>SUM(G46:I46)</f>
        <v>69440.662787845387</v>
      </c>
      <c r="L46" s="22" t="str">
        <f t="shared" ref="L46:O48" si="12">IF(B46&lt;&gt;0,G46/B46,"--")</f>
        <v>--</v>
      </c>
      <c r="M46" s="22">
        <f t="shared" si="12"/>
        <v>1.2427141432482827</v>
      </c>
      <c r="N46" s="22">
        <f t="shared" si="12"/>
        <v>16.380886553130512</v>
      </c>
      <c r="O46" s="23">
        <f t="shared" si="12"/>
        <v>9.4760483300657707</v>
      </c>
      <c r="Q46">
        <v>11</v>
      </c>
      <c r="U46">
        <f>$U$8</f>
        <v>14</v>
      </c>
      <c r="V46">
        <f>$V$8</f>
        <v>36</v>
      </c>
      <c r="W46">
        <f>$W$8</f>
        <v>58</v>
      </c>
    </row>
    <row r="47" spans="1:23" ht="12.75" customHeight="1" x14ac:dyDescent="0.25">
      <c r="A47" s="27" t="s">
        <v>30</v>
      </c>
      <c r="B47" s="19">
        <v>0</v>
      </c>
      <c r="C47" s="19">
        <v>1110.5219150479404</v>
      </c>
      <c r="D47" s="19">
        <v>712.29614680332293</v>
      </c>
      <c r="E47" s="19">
        <f>SUM(B47:D47)</f>
        <v>1822.8180618512633</v>
      </c>
      <c r="G47" s="51">
        <v>0</v>
      </c>
      <c r="H47" s="51">
        <v>4200.6860304964612</v>
      </c>
      <c r="I47" s="51">
        <v>2789.5031343340288</v>
      </c>
      <c r="J47" s="21">
        <f>SUM(G47:I47)</f>
        <v>6990.18916483049</v>
      </c>
      <c r="L47" s="22" t="str">
        <f t="shared" si="12"/>
        <v>--</v>
      </c>
      <c r="M47" s="22">
        <f t="shared" si="12"/>
        <v>3.7826232635086003</v>
      </c>
      <c r="N47" s="22">
        <f t="shared" si="12"/>
        <v>3.9162125849660927</v>
      </c>
      <c r="O47" s="23">
        <f t="shared" si="12"/>
        <v>3.83482548868932</v>
      </c>
      <c r="Q47">
        <v>12</v>
      </c>
      <c r="U47">
        <f>$U$8</f>
        <v>14</v>
      </c>
      <c r="V47">
        <f>$V$8</f>
        <v>36</v>
      </c>
      <c r="W47">
        <f>$W$8</f>
        <v>58</v>
      </c>
    </row>
    <row r="48" spans="1:23" ht="12.75" customHeight="1" x14ac:dyDescent="0.25">
      <c r="A48" s="18" t="s">
        <v>17</v>
      </c>
      <c r="B48" s="19">
        <f>B46</f>
        <v>0</v>
      </c>
      <c r="C48" s="19">
        <f>C46</f>
        <v>3342.4633267016579</v>
      </c>
      <c r="D48" s="19">
        <f>D46</f>
        <v>3985.5557345269385</v>
      </c>
      <c r="E48" s="19">
        <f>E46</f>
        <v>7328.0190612285969</v>
      </c>
      <c r="G48" s="21">
        <f>SUM(G46:G47)</f>
        <v>0</v>
      </c>
      <c r="H48" s="21">
        <f>SUM(H46:H47)</f>
        <v>8354.4124798773155</v>
      </c>
      <c r="I48" s="21">
        <f>SUM(I46:I47)</f>
        <v>68076.439472798549</v>
      </c>
      <c r="J48" s="21">
        <f>SUM(J46:J47)</f>
        <v>76430.851952675876</v>
      </c>
      <c r="L48" s="22" t="str">
        <f t="shared" si="12"/>
        <v>--</v>
      </c>
      <c r="M48" s="22">
        <f t="shared" si="12"/>
        <v>2.4994776795715654</v>
      </c>
      <c r="N48" s="22">
        <f t="shared" si="12"/>
        <v>17.080789733549871</v>
      </c>
      <c r="O48" s="23">
        <f t="shared" si="12"/>
        <v>10.429947208661009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0</v>
      </c>
      <c r="C50" s="28">
        <f>C48</f>
        <v>3342.4633267016579</v>
      </c>
      <c r="D50" s="28">
        <f>D48</f>
        <v>3985.5557345269385</v>
      </c>
      <c r="E50" s="28">
        <f>E48</f>
        <v>7328.0190612285969</v>
      </c>
      <c r="F50" s="29"/>
      <c r="G50" s="30">
        <f>SUM(G37,G43,G48)</f>
        <v>0</v>
      </c>
      <c r="H50" s="30">
        <f>SUM(H37,H43,H48)</f>
        <v>9726.7456869592061</v>
      </c>
      <c r="I50" s="30">
        <f>SUM(I37,I43,I48)</f>
        <v>69235.872022836425</v>
      </c>
      <c r="J50" s="30">
        <f>SUM(J37,J43,J48)</f>
        <v>78962.617709795653</v>
      </c>
      <c r="K50" s="29"/>
      <c r="L50" s="31" t="str">
        <f t="shared" ref="L50:O51" si="13">IF(B50&lt;&gt;0,G50/B50,"--")</f>
        <v>--</v>
      </c>
      <c r="M50" s="31">
        <f t="shared" si="13"/>
        <v>2.9100530765007844</v>
      </c>
      <c r="N50" s="31">
        <f t="shared" si="13"/>
        <v>17.371698361421686</v>
      </c>
      <c r="O50" s="32">
        <f t="shared" si="13"/>
        <v>10.775438361995333</v>
      </c>
    </row>
    <row r="51" spans="1:23" ht="12.75" customHeight="1" thickBot="1" x14ac:dyDescent="0.35">
      <c r="A51" s="33" t="s">
        <v>17</v>
      </c>
      <c r="B51" s="37">
        <f>SUM(B30,B50)</f>
        <v>0</v>
      </c>
      <c r="C51" s="37">
        <f>SUM(C30,C50)</f>
        <v>3342.4633267016579</v>
      </c>
      <c r="D51" s="37">
        <f>SUM(D30,D50)</f>
        <v>3985.5557345269385</v>
      </c>
      <c r="E51" s="37">
        <f>SUM(E30,E50)</f>
        <v>7328.0190612285969</v>
      </c>
      <c r="F51" s="84"/>
      <c r="G51" s="39">
        <f>SUM(G30,G50)</f>
        <v>0</v>
      </c>
      <c r="H51" s="39">
        <f>SUM(H30,H50)</f>
        <v>9726.7456869592061</v>
      </c>
      <c r="I51" s="39">
        <f>SUM(I30,I50)</f>
        <v>69235.872022836425</v>
      </c>
      <c r="J51" s="39">
        <f>SUM(J30,J50)</f>
        <v>78962.617709795653</v>
      </c>
      <c r="K51" s="84"/>
      <c r="L51" s="40" t="str">
        <f t="shared" si="13"/>
        <v>--</v>
      </c>
      <c r="M51" s="40">
        <f t="shared" si="13"/>
        <v>2.9100530765007844</v>
      </c>
      <c r="N51" s="40">
        <f t="shared" si="13"/>
        <v>17.371698361421686</v>
      </c>
      <c r="O51" s="41">
        <f t="shared" si="13"/>
        <v>10.775438361995333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14</v>
      </c>
      <c r="V55">
        <f>$V$8</f>
        <v>36</v>
      </c>
      <c r="W55">
        <f>$W$8</f>
        <v>58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14</v>
      </c>
      <c r="V56">
        <f>$V$8</f>
        <v>36</v>
      </c>
      <c r="W56">
        <f>$W$8</f>
        <v>58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2217.2979920270327</v>
      </c>
      <c r="D59" s="19">
        <v>3270.6846518927127</v>
      </c>
      <c r="E59" s="19">
        <f>SUM(B59:D59)</f>
        <v>5487.9826439197459</v>
      </c>
      <c r="G59" s="51">
        <v>0</v>
      </c>
      <c r="H59" s="51">
        <v>1869.4027277502023</v>
      </c>
      <c r="I59" s="51">
        <v>4088.1353583810078</v>
      </c>
      <c r="J59" s="21">
        <f>SUM(G59:I59)</f>
        <v>5957.5380861312096</v>
      </c>
      <c r="L59" s="22" t="str">
        <f t="shared" ref="L59:O62" si="15">IF(B59&lt;&gt;0,G59/B59,"--")</f>
        <v>--</v>
      </c>
      <c r="M59" s="22">
        <f t="shared" si="15"/>
        <v>0.84309945459392766</v>
      </c>
      <c r="N59" s="22">
        <f t="shared" si="15"/>
        <v>1.2499325962272898</v>
      </c>
      <c r="O59" s="23">
        <f t="shared" si="15"/>
        <v>1.0855606645789404</v>
      </c>
      <c r="Q59">
        <v>135</v>
      </c>
      <c r="U59">
        <f>$U$8</f>
        <v>14</v>
      </c>
      <c r="V59">
        <f>$V$8</f>
        <v>36</v>
      </c>
      <c r="W59">
        <f>$W$8</f>
        <v>58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14</v>
      </c>
      <c r="V60">
        <f>$V$8</f>
        <v>36</v>
      </c>
      <c r="W60">
        <f>$W$8</f>
        <v>58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2217.2979920270327</v>
      </c>
      <c r="D61" s="28">
        <f>SUM(D59:D60)</f>
        <v>3270.6846518927127</v>
      </c>
      <c r="E61" s="28">
        <f>SUM(E59:E60)</f>
        <v>5487.9826439197459</v>
      </c>
      <c r="F61" s="29"/>
      <c r="G61" s="69">
        <f>SUM(G59:G60)</f>
        <v>0</v>
      </c>
      <c r="H61" s="69">
        <f>SUM(H59:H60)</f>
        <v>1869.4027277502023</v>
      </c>
      <c r="I61" s="69">
        <f>SUM(I59:I60)</f>
        <v>4088.1353583810078</v>
      </c>
      <c r="J61" s="30">
        <f>SUM(J59:J60)</f>
        <v>5957.5380861312096</v>
      </c>
      <c r="K61" s="29"/>
      <c r="L61" s="31" t="str">
        <f t="shared" si="15"/>
        <v>--</v>
      </c>
      <c r="M61" s="31">
        <f t="shared" si="15"/>
        <v>0.84309945459392766</v>
      </c>
      <c r="N61" s="31">
        <f t="shared" si="15"/>
        <v>1.2499325962272898</v>
      </c>
      <c r="O61" s="32">
        <f t="shared" si="15"/>
        <v>1.0855606645789404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2217.2979920270327</v>
      </c>
      <c r="D62" s="37">
        <f>SUM(D57,D61)</f>
        <v>3270.6846518927127</v>
      </c>
      <c r="E62" s="37">
        <f>SUM(E57,E61)</f>
        <v>5487.9826439197459</v>
      </c>
      <c r="F62" s="84"/>
      <c r="G62" s="39">
        <f>SUM(G57,G61)</f>
        <v>0</v>
      </c>
      <c r="H62" s="39">
        <f>SUM(H57,H61)</f>
        <v>1869.4027277502023</v>
      </c>
      <c r="I62" s="39">
        <f>SUM(I57,I61)</f>
        <v>4088.1353583810078</v>
      </c>
      <c r="J62" s="39">
        <f>SUM(J57,J61)</f>
        <v>5957.5380861312096</v>
      </c>
      <c r="K62" s="84"/>
      <c r="L62" s="40" t="str">
        <f t="shared" si="15"/>
        <v>--</v>
      </c>
      <c r="M62" s="40">
        <f t="shared" si="15"/>
        <v>0.84309945459392766</v>
      </c>
      <c r="N62" s="40">
        <f t="shared" si="15"/>
        <v>1.2499325962272898</v>
      </c>
      <c r="O62" s="41">
        <f t="shared" si="15"/>
        <v>1.0855606645789404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0</v>
      </c>
      <c r="C64" s="19">
        <f>C51</f>
        <v>3342.4633267016579</v>
      </c>
      <c r="D64" s="19">
        <f>D51</f>
        <v>3985.5557345269385</v>
      </c>
      <c r="E64" s="19">
        <f>E51</f>
        <v>7328.0190612285969</v>
      </c>
      <c r="G64" s="21">
        <f>SUM(G51,G62)</f>
        <v>0</v>
      </c>
      <c r="H64" s="21">
        <f>SUM(H51,H62)</f>
        <v>11596.148414709409</v>
      </c>
      <c r="I64" s="21">
        <f>SUM(I51,I62)</f>
        <v>73324.007381217438</v>
      </c>
      <c r="J64" s="21">
        <f>SUM(J51,J62)</f>
        <v>84920.155795926868</v>
      </c>
      <c r="L64" s="22" t="str">
        <f>IF(B64&lt;&gt;0,G64/B64,"--")</f>
        <v>--</v>
      </c>
      <c r="M64" s="22">
        <f>IF(C64&lt;&gt;0,H64/C64,"--")</f>
        <v>3.4693420035673168</v>
      </c>
      <c r="N64" s="22">
        <f>IF(D64&lt;&gt;0,I64/D64,"--")</f>
        <v>18.397436208459034</v>
      </c>
      <c r="O64" s="22">
        <f>IF(E64&lt;&gt;0,J64/E64,"--")</f>
        <v>11.588419064740993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14</v>
      </c>
      <c r="V66">
        <f>$V$8</f>
        <v>36</v>
      </c>
      <c r="W66">
        <f>$W$8</f>
        <v>58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-3.5527136788005009E-15</v>
      </c>
      <c r="Q67">
        <v>134</v>
      </c>
      <c r="U67">
        <f>$U$8</f>
        <v>14</v>
      </c>
      <c r="V67">
        <f>$V$8</f>
        <v>36</v>
      </c>
      <c r="W67">
        <f>$W$8</f>
        <v>58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-3.5527136788005009E-15</v>
      </c>
      <c r="Q68">
        <v>84</v>
      </c>
      <c r="R68">
        <v>19</v>
      </c>
      <c r="U68">
        <f>$U$8</f>
        <v>14</v>
      </c>
      <c r="V68">
        <f>$V$8</f>
        <v>36</v>
      </c>
      <c r="W68">
        <f>$W$8</f>
        <v>58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4.40 - Cost of Wasted UAA Mail -- Package Services, Bound Printed Matter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40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14</v>
      </c>
      <c r="V8" s="25">
        <f>VLOOKUP($Y$6,WMap,4,FALSE)</f>
        <v>36</v>
      </c>
      <c r="W8" s="26">
        <f>VLOOKUP($Y$6,WMap,5,FALSE)</f>
        <v>58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14</v>
      </c>
      <c r="V9">
        <f>$V$8</f>
        <v>36</v>
      </c>
      <c r="W9">
        <f>$W$8</f>
        <v>58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14</v>
      </c>
      <c r="V10">
        <f>$V$8</f>
        <v>36</v>
      </c>
      <c r="W10">
        <f>$W$8</f>
        <v>58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14</v>
      </c>
      <c r="V11">
        <f>$V$8</f>
        <v>36</v>
      </c>
      <c r="W11">
        <f>$W$8</f>
        <v>58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14</v>
      </c>
      <c r="V12">
        <f>$V$8</f>
        <v>36</v>
      </c>
      <c r="W12">
        <f>$W$8</f>
        <v>58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14</v>
      </c>
      <c r="V13">
        <f>$V$8</f>
        <v>36</v>
      </c>
      <c r="W13">
        <f>$W$8</f>
        <v>58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14</v>
      </c>
      <c r="V17">
        <f>$V$8</f>
        <v>36</v>
      </c>
      <c r="W17">
        <f>$W$8</f>
        <v>58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14</v>
      </c>
      <c r="V18">
        <f>$V$8</f>
        <v>36</v>
      </c>
      <c r="W18">
        <f>$W$8</f>
        <v>58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14</v>
      </c>
      <c r="V19">
        <f>$V$8</f>
        <v>36</v>
      </c>
      <c r="W19">
        <f>$W$8</f>
        <v>58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14</v>
      </c>
      <c r="V20">
        <f>$V$8</f>
        <v>36</v>
      </c>
      <c r="W20">
        <f>$W$8</f>
        <v>58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14</v>
      </c>
      <c r="V24">
        <f t="shared" ref="V24:V29" si="8">$V$8</f>
        <v>36</v>
      </c>
      <c r="W24">
        <f t="shared" ref="W24:W29" si="9">$W$8</f>
        <v>58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14</v>
      </c>
      <c r="V25">
        <f t="shared" si="8"/>
        <v>36</v>
      </c>
      <c r="W25">
        <f t="shared" si="9"/>
        <v>58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14</v>
      </c>
      <c r="V26">
        <f t="shared" si="8"/>
        <v>36</v>
      </c>
      <c r="W26">
        <f t="shared" si="9"/>
        <v>58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14</v>
      </c>
      <c r="V27">
        <f t="shared" si="8"/>
        <v>36</v>
      </c>
      <c r="W27">
        <f t="shared" si="9"/>
        <v>58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14</v>
      </c>
      <c r="V28">
        <f t="shared" si="8"/>
        <v>36</v>
      </c>
      <c r="W28">
        <f t="shared" si="9"/>
        <v>58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14</v>
      </c>
      <c r="V29">
        <f t="shared" si="8"/>
        <v>36</v>
      </c>
      <c r="W29">
        <f t="shared" si="9"/>
        <v>58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9325.634729721738</v>
      </c>
      <c r="D36" s="19">
        <v>1636.6396442777136</v>
      </c>
      <c r="E36" s="19">
        <f>SUM(B36:D36)</f>
        <v>10962.274373999451</v>
      </c>
      <c r="G36" s="51">
        <v>0</v>
      </c>
      <c r="H36" s="51">
        <v>559.33448046780336</v>
      </c>
      <c r="I36" s="51">
        <v>130.1289291684343</v>
      </c>
      <c r="J36" s="51">
        <f>SUM(G36:I36)</f>
        <v>689.46340963623766</v>
      </c>
      <c r="L36" s="22" t="str">
        <f t="shared" ref="L36:O38" si="10">IF(B36&lt;&gt;0,G36/B36,"--")</f>
        <v>--</v>
      </c>
      <c r="M36" s="22">
        <f t="shared" si="10"/>
        <v>5.9978167350383992E-2</v>
      </c>
      <c r="N36" s="22">
        <f t="shared" si="10"/>
        <v>7.9509823450392564E-2</v>
      </c>
      <c r="O36" s="23">
        <f t="shared" si="10"/>
        <v>6.2894193861040476E-2</v>
      </c>
      <c r="Q36">
        <v>0</v>
      </c>
      <c r="U36">
        <f>$U$8</f>
        <v>14</v>
      </c>
      <c r="V36">
        <f>$V$8</f>
        <v>36</v>
      </c>
      <c r="W36">
        <f>$W$8</f>
        <v>58</v>
      </c>
    </row>
    <row r="37" spans="1:23" ht="12.75" customHeight="1" x14ac:dyDescent="0.25">
      <c r="A37" s="27" t="s">
        <v>120</v>
      </c>
      <c r="B37" s="19">
        <v>0</v>
      </c>
      <c r="C37" s="19">
        <v>9325.634729721738</v>
      </c>
      <c r="D37" s="19">
        <v>1636.6396442777136</v>
      </c>
      <c r="E37" s="19">
        <f>SUM(B37:D37)</f>
        <v>10962.274373999451</v>
      </c>
      <c r="G37" s="51">
        <v>0</v>
      </c>
      <c r="H37" s="51">
        <v>290.60004491446171</v>
      </c>
      <c r="I37" s="51">
        <v>223.09719866474026</v>
      </c>
      <c r="J37" s="51">
        <f>SUM(G37:I37)</f>
        <v>513.697243579202</v>
      </c>
      <c r="L37" s="22" t="str">
        <f t="shared" si="10"/>
        <v>--</v>
      </c>
      <c r="M37" s="22">
        <f t="shared" si="10"/>
        <v>3.1161422609475586E-2</v>
      </c>
      <c r="N37" s="22">
        <f t="shared" si="10"/>
        <v>0.13631418464337527</v>
      </c>
      <c r="O37" s="23">
        <f t="shared" si="10"/>
        <v>4.6860462168106257E-2</v>
      </c>
      <c r="Q37">
        <v>3</v>
      </c>
      <c r="U37">
        <f>$U$8</f>
        <v>14</v>
      </c>
      <c r="V37">
        <f>$V$8</f>
        <v>36</v>
      </c>
      <c r="W37">
        <f>$W$8</f>
        <v>58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9325.634729721738</v>
      </c>
      <c r="D38" s="19">
        <f>D36</f>
        <v>1636.6396442777136</v>
      </c>
      <c r="E38" s="19">
        <f>E36</f>
        <v>10962.274373999451</v>
      </c>
      <c r="G38" s="51">
        <f>SUM(G36:G37)</f>
        <v>0</v>
      </c>
      <c r="H38" s="51">
        <f>SUM(H36:H37)</f>
        <v>849.93452538226506</v>
      </c>
      <c r="I38" s="51">
        <f>SUM(I36:I37)</f>
        <v>353.22612783317459</v>
      </c>
      <c r="J38" s="51">
        <f>SUM(J36:J37)</f>
        <v>1203.1606532154397</v>
      </c>
      <c r="L38" s="22" t="str">
        <f t="shared" si="10"/>
        <v>--</v>
      </c>
      <c r="M38" s="22">
        <f t="shared" si="10"/>
        <v>9.1139589959859574E-2</v>
      </c>
      <c r="N38" s="22">
        <f t="shared" si="10"/>
        <v>0.21582400809376784</v>
      </c>
      <c r="O38" s="23">
        <f t="shared" si="10"/>
        <v>0.10975465602914673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1778.8140138963035</v>
      </c>
      <c r="D41" s="19">
        <v>384.66139460696456</v>
      </c>
      <c r="E41" s="19">
        <f>SUM(B41:D41)</f>
        <v>2163.4754085032682</v>
      </c>
      <c r="G41" s="51">
        <v>0</v>
      </c>
      <c r="H41" s="51">
        <v>139.43448122977037</v>
      </c>
      <c r="I41" s="51">
        <v>331.61825524770825</v>
      </c>
      <c r="J41" s="51">
        <f>SUM(G41:I41)</f>
        <v>471.05273647747862</v>
      </c>
      <c r="L41" s="22" t="str">
        <f t="shared" ref="L41:O43" si="11">IF(B41&lt;&gt;0,G41/B41,"--")</f>
        <v>--</v>
      </c>
      <c r="M41" s="22">
        <f t="shared" si="11"/>
        <v>7.8386205719367996E-2</v>
      </c>
      <c r="N41" s="22">
        <f t="shared" si="11"/>
        <v>0.86210433356990712</v>
      </c>
      <c r="O41" s="23">
        <f t="shared" si="11"/>
        <v>0.21772964676467549</v>
      </c>
      <c r="Q41">
        <v>1</v>
      </c>
      <c r="R41">
        <v>2</v>
      </c>
      <c r="U41">
        <f>$U$8</f>
        <v>14</v>
      </c>
      <c r="V41">
        <f>$V$8</f>
        <v>36</v>
      </c>
      <c r="W41">
        <f>$W$8</f>
        <v>58</v>
      </c>
    </row>
    <row r="42" spans="1:23" ht="12.75" customHeight="1" x14ac:dyDescent="0.25">
      <c r="A42" s="27" t="s">
        <v>97</v>
      </c>
      <c r="B42" s="19">
        <v>0</v>
      </c>
      <c r="C42" s="19">
        <v>1778.8140138963042</v>
      </c>
      <c r="D42" s="19">
        <v>384.66139460696456</v>
      </c>
      <c r="E42" s="19">
        <f>SUM(B42:D42)</f>
        <v>2163.4754085032687</v>
      </c>
      <c r="G42" s="51">
        <v>0</v>
      </c>
      <c r="H42" s="51">
        <v>524.69282148780815</v>
      </c>
      <c r="I42" s="51">
        <v>119.94865831724232</v>
      </c>
      <c r="J42" s="51">
        <f>SUM(G42:I42)</f>
        <v>644.64147980505049</v>
      </c>
      <c r="L42" s="22" t="str">
        <f t="shared" si="11"/>
        <v>--</v>
      </c>
      <c r="M42" s="22">
        <f t="shared" si="11"/>
        <v>0.2949677804362042</v>
      </c>
      <c r="N42" s="22">
        <f t="shared" si="11"/>
        <v>0.31182920875073061</v>
      </c>
      <c r="O42" s="23">
        <f t="shared" si="11"/>
        <v>0.29796570706159542</v>
      </c>
      <c r="Q42">
        <v>5</v>
      </c>
      <c r="R42">
        <v>7</v>
      </c>
      <c r="U42">
        <f>$U$8</f>
        <v>14</v>
      </c>
      <c r="V42">
        <f>$V$8</f>
        <v>36</v>
      </c>
      <c r="W42">
        <f>$W$8</f>
        <v>58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1778.8140138963035</v>
      </c>
      <c r="D43" s="19">
        <f>D41</f>
        <v>384.66139460696456</v>
      </c>
      <c r="E43" s="19">
        <f>E41</f>
        <v>2163.4754085032682</v>
      </c>
      <c r="G43" s="51">
        <f>SUM(G41:G42)</f>
        <v>0</v>
      </c>
      <c r="H43" s="51">
        <f>SUM(H41:H42)</f>
        <v>664.12730271757846</v>
      </c>
      <c r="I43" s="51">
        <f>SUM(I41:I42)</f>
        <v>451.5669135649506</v>
      </c>
      <c r="J43" s="51">
        <f>SUM(J41:J42)</f>
        <v>1115.6942162825292</v>
      </c>
      <c r="L43" s="22" t="str">
        <f t="shared" si="11"/>
        <v>--</v>
      </c>
      <c r="M43" s="22">
        <f t="shared" si="11"/>
        <v>0.37335398615557225</v>
      </c>
      <c r="N43" s="22">
        <f t="shared" si="11"/>
        <v>1.1739335423206378</v>
      </c>
      <c r="O43" s="23">
        <f t="shared" si="11"/>
        <v>0.51569535382627107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11104.448743618042</v>
      </c>
      <c r="D45" s="28">
        <f>SUM(D38,D43)</f>
        <v>2021.3010388846783</v>
      </c>
      <c r="E45" s="28">
        <f>SUM(E38,E43)</f>
        <v>13125.74978250272</v>
      </c>
      <c r="F45" s="29"/>
      <c r="G45" s="69">
        <f>SUM(G38,G43)</f>
        <v>0</v>
      </c>
      <c r="H45" s="69">
        <f>SUM(H38,H43)</f>
        <v>1514.0618280998435</v>
      </c>
      <c r="I45" s="69">
        <f>SUM(I38,I43)</f>
        <v>804.79304139812518</v>
      </c>
      <c r="J45" s="69">
        <f>SUM(J38,J43)</f>
        <v>2318.854869497969</v>
      </c>
      <c r="K45" s="29"/>
      <c r="L45" s="31" t="str">
        <f t="shared" ref="L45:O46" si="12">IF(B45&lt;&gt;0,G45/B45,"--")</f>
        <v>--</v>
      </c>
      <c r="M45" s="31">
        <f t="shared" si="12"/>
        <v>0.13634732016481288</v>
      </c>
      <c r="N45" s="31">
        <f t="shared" si="12"/>
        <v>0.39815595298075795</v>
      </c>
      <c r="O45" s="32">
        <f t="shared" si="12"/>
        <v>0.17666456453322904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11104.448743618042</v>
      </c>
      <c r="D46" s="19">
        <f>SUM(D32,D45)</f>
        <v>2021.3010388846783</v>
      </c>
      <c r="E46" s="19">
        <f>SUM(E32,E45)</f>
        <v>13125.74978250272</v>
      </c>
      <c r="G46" s="51">
        <f>SUM(G32,G45)</f>
        <v>0</v>
      </c>
      <c r="H46" s="51">
        <f>SUM(H32,H45)</f>
        <v>1514.0618280998435</v>
      </c>
      <c r="I46" s="51">
        <f>SUM(I32,I45)</f>
        <v>804.79304139812518</v>
      </c>
      <c r="J46" s="51">
        <f>SUM(J32,J45)</f>
        <v>2318.854869497969</v>
      </c>
      <c r="L46" s="22" t="str">
        <f t="shared" si="12"/>
        <v>--</v>
      </c>
      <c r="M46" s="22">
        <f t="shared" si="12"/>
        <v>0.13634732016481288</v>
      </c>
      <c r="N46" s="22">
        <f t="shared" si="12"/>
        <v>0.39815595298075795</v>
      </c>
      <c r="O46" s="23">
        <f t="shared" si="12"/>
        <v>0.17666456453322904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14</v>
      </c>
      <c r="V50">
        <f>$V$8</f>
        <v>36</v>
      </c>
      <c r="W50">
        <f>$W$8</f>
        <v>58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14</v>
      </c>
      <c r="V51">
        <f>$V$8</f>
        <v>36</v>
      </c>
      <c r="W51">
        <f>$W$8</f>
        <v>58</v>
      </c>
    </row>
    <row r="52" spans="1:23" ht="12.75" customHeight="1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115.47000752355278</v>
      </c>
      <c r="D54" s="19">
        <v>384.66139460696456</v>
      </c>
      <c r="E54" s="19">
        <f>SUM(B54:D54)</f>
        <v>500.13140213051736</v>
      </c>
      <c r="G54" s="51">
        <v>0</v>
      </c>
      <c r="H54" s="51">
        <v>97.352700365064067</v>
      </c>
      <c r="I54" s="51">
        <v>223.56271628660281</v>
      </c>
      <c r="J54" s="51">
        <f>SUM(G54:I54)</f>
        <v>320.91541665166687</v>
      </c>
      <c r="L54" s="22" t="str">
        <f t="shared" ref="L54:O57" si="14">IF(B54&lt;&gt;0,G54/B54,"--")</f>
        <v>--</v>
      </c>
      <c r="M54" s="22">
        <f t="shared" si="14"/>
        <v>0.84309945459392766</v>
      </c>
      <c r="N54" s="22">
        <f t="shared" si="14"/>
        <v>0.58119353649989358</v>
      </c>
      <c r="O54" s="23">
        <f t="shared" si="14"/>
        <v>0.64166220174257094</v>
      </c>
      <c r="Q54">
        <v>105</v>
      </c>
      <c r="U54">
        <f>$U$8</f>
        <v>14</v>
      </c>
      <c r="V54">
        <f>$V$8</f>
        <v>36</v>
      </c>
      <c r="W54">
        <f>$W$8</f>
        <v>58</v>
      </c>
    </row>
    <row r="55" spans="1:23" x14ac:dyDescent="0.25">
      <c r="A55" s="18" t="s">
        <v>20</v>
      </c>
      <c r="B55" s="19">
        <v>0</v>
      </c>
      <c r="C55" s="19">
        <v>1663.3440063727514</v>
      </c>
      <c r="D55" s="19">
        <v>0</v>
      </c>
      <c r="E55" s="19">
        <f>SUM(B55:D55)</f>
        <v>1663.3440063727514</v>
      </c>
      <c r="G55" s="51">
        <v>0</v>
      </c>
      <c r="H55" s="51">
        <v>2918.5188980661333</v>
      </c>
      <c r="I55" s="51">
        <v>0</v>
      </c>
      <c r="J55" s="51">
        <f>SUM(G55:I55)</f>
        <v>2918.5188980661333</v>
      </c>
      <c r="L55" s="22" t="str">
        <f t="shared" si="14"/>
        <v>--</v>
      </c>
      <c r="M55" s="22">
        <f t="shared" si="14"/>
        <v>1.7546093212735574</v>
      </c>
      <c r="N55" s="22" t="str">
        <f t="shared" si="14"/>
        <v>--</v>
      </c>
      <c r="O55" s="23">
        <f t="shared" si="14"/>
        <v>1.7546093212735574</v>
      </c>
      <c r="Q55">
        <v>107</v>
      </c>
      <c r="U55">
        <f>$U$8</f>
        <v>14</v>
      </c>
      <c r="V55">
        <f>$V$8</f>
        <v>36</v>
      </c>
      <c r="W55">
        <f>$W$8</f>
        <v>58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1778.8140138963042</v>
      </c>
      <c r="D56" s="28">
        <f>SUM(D54:D55)</f>
        <v>384.66139460696456</v>
      </c>
      <c r="E56" s="28">
        <f>SUM(E54:E55)</f>
        <v>2163.4754085032687</v>
      </c>
      <c r="F56" s="29"/>
      <c r="G56" s="69">
        <f>SUM(G54:G55)</f>
        <v>0</v>
      </c>
      <c r="H56" s="69">
        <f>SUM(H54:H55)</f>
        <v>3015.8715984311975</v>
      </c>
      <c r="I56" s="69">
        <f>SUM(I54:I55)</f>
        <v>223.56271628660281</v>
      </c>
      <c r="J56" s="69">
        <f>SUM(J54:J55)</f>
        <v>3239.4343147178001</v>
      </c>
      <c r="K56" s="29"/>
      <c r="L56" s="31" t="str">
        <f t="shared" si="14"/>
        <v>--</v>
      </c>
      <c r="M56" s="31">
        <f t="shared" si="14"/>
        <v>1.6954395315479043</v>
      </c>
      <c r="N56" s="31">
        <f t="shared" si="14"/>
        <v>0.58119353649989358</v>
      </c>
      <c r="O56" s="32">
        <f t="shared" si="14"/>
        <v>1.4973289282538687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1778.8140138963042</v>
      </c>
      <c r="D57" s="104">
        <f>SUM(D52,D56)</f>
        <v>384.66139460696456</v>
      </c>
      <c r="E57" s="104">
        <f>SUM(E52,E56)</f>
        <v>2163.4754085032687</v>
      </c>
      <c r="F57" s="84"/>
      <c r="G57" s="81">
        <f>SUM(G52,G56)</f>
        <v>0</v>
      </c>
      <c r="H57" s="81">
        <f>SUM(H52,H56)</f>
        <v>3015.8715984311975</v>
      </c>
      <c r="I57" s="81">
        <f>SUM(I52,I56)</f>
        <v>223.56271628660281</v>
      </c>
      <c r="J57" s="81">
        <f>SUM(J52,J56)</f>
        <v>3239.4343147178001</v>
      </c>
      <c r="K57" s="84"/>
      <c r="L57" s="40" t="str">
        <f t="shared" si="14"/>
        <v>--</v>
      </c>
      <c r="M57" s="40">
        <f t="shared" si="14"/>
        <v>1.6954395315479043</v>
      </c>
      <c r="N57" s="40">
        <f t="shared" si="14"/>
        <v>0.58119353649989358</v>
      </c>
      <c r="O57" s="41">
        <f t="shared" si="14"/>
        <v>1.4973289282538687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11104.448743618042</v>
      </c>
      <c r="D59" s="19">
        <f>D46</f>
        <v>2021.3010388846783</v>
      </c>
      <c r="E59" s="19">
        <f>E46</f>
        <v>13125.74978250272</v>
      </c>
      <c r="G59" s="51">
        <f>SUM(G46,G57)</f>
        <v>0</v>
      </c>
      <c r="H59" s="51">
        <f>SUM(H46,H57)</f>
        <v>4529.9334265310408</v>
      </c>
      <c r="I59" s="51">
        <f>SUM(I46,I57)</f>
        <v>1028.3557576847279</v>
      </c>
      <c r="J59" s="51">
        <f>SUM(J46,J57)</f>
        <v>5558.2891842157696</v>
      </c>
      <c r="L59" s="22" t="str">
        <f>IF(B59&lt;&gt;0,G59/B59,"--")</f>
        <v>--</v>
      </c>
      <c r="M59" s="22">
        <f>IF(C59&lt;&gt;0,H59/C59,"--")</f>
        <v>0.40793861371411955</v>
      </c>
      <c r="N59" s="22">
        <f>IF(D59&lt;&gt;0,I59/D59,"--")</f>
        <v>0.50875932773089472</v>
      </c>
      <c r="O59" s="22">
        <f>IF(E59&lt;&gt;0,J59/E59,"--")</f>
        <v>0.42346450879516584</v>
      </c>
      <c r="U59">
        <f>$U$8</f>
        <v>14</v>
      </c>
      <c r="V59">
        <f>$V$8</f>
        <v>36</v>
      </c>
      <c r="W59">
        <f>$W$8</f>
        <v>58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14</v>
      </c>
      <c r="V61">
        <f>$V$8</f>
        <v>36</v>
      </c>
      <c r="W61">
        <f>$W$8</f>
        <v>58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-2.7755575615628914E-17</v>
      </c>
      <c r="N62" s="70">
        <v>0</v>
      </c>
      <c r="Q62">
        <v>104</v>
      </c>
      <c r="U62">
        <f>$U$8</f>
        <v>14</v>
      </c>
      <c r="V62">
        <f>$V$8</f>
        <v>36</v>
      </c>
      <c r="W62">
        <f>$W$8</f>
        <v>58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-5.5511151231257827E-17</v>
      </c>
      <c r="N63" s="70">
        <v>1.1102230246251565E-16</v>
      </c>
      <c r="Q63">
        <v>64</v>
      </c>
      <c r="R63">
        <v>13</v>
      </c>
      <c r="U63">
        <f>$U$8</f>
        <v>14</v>
      </c>
      <c r="V63">
        <f>$V$8</f>
        <v>36</v>
      </c>
      <c r="W63">
        <f>$W$8</f>
        <v>58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4.41 - Cost of Forwarded UAA Mail -- Package Services, Media/Library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41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0</v>
      </c>
      <c r="C8" s="64">
        <v>0</v>
      </c>
      <c r="D8" s="64">
        <v>0</v>
      </c>
      <c r="E8" s="54">
        <f t="shared" ref="E8:E13" si="0">SUM(B8:D8)</f>
        <v>0</v>
      </c>
      <c r="F8" s="50"/>
      <c r="G8" s="51">
        <v>0</v>
      </c>
      <c r="H8" s="51">
        <v>0</v>
      </c>
      <c r="I8" s="51">
        <v>0</v>
      </c>
      <c r="J8" s="51">
        <f t="shared" ref="J8:J13" si="1">SUM(G8:I8)</f>
        <v>0</v>
      </c>
      <c r="K8" s="50"/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28</v>
      </c>
      <c r="U8" s="24">
        <f>VLOOKUP($Y$6,FMap,5,FALSE)</f>
        <v>15</v>
      </c>
      <c r="V8" s="25">
        <f>VLOOKUP($Y$6,FMap,6,FALSE)</f>
        <v>37</v>
      </c>
      <c r="W8" s="26">
        <f>VLOOKUP($Y$6,FMap,7,FALSE)</f>
        <v>59</v>
      </c>
    </row>
    <row r="9" spans="1:25" x14ac:dyDescent="0.25">
      <c r="A9" s="27" t="s">
        <v>24</v>
      </c>
      <c r="B9" s="64">
        <v>0</v>
      </c>
      <c r="C9" s="64">
        <v>0</v>
      </c>
      <c r="D9" s="64">
        <v>0</v>
      </c>
      <c r="E9" s="54">
        <f t="shared" si="0"/>
        <v>0</v>
      </c>
      <c r="F9" s="50"/>
      <c r="G9" s="51">
        <v>0</v>
      </c>
      <c r="H9" s="51">
        <v>0</v>
      </c>
      <c r="I9" s="51">
        <v>0</v>
      </c>
      <c r="J9" s="51">
        <f t="shared" si="1"/>
        <v>0</v>
      </c>
      <c r="K9" s="50"/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29</v>
      </c>
      <c r="U9">
        <f>$U$8</f>
        <v>15</v>
      </c>
      <c r="V9">
        <f>$V$8</f>
        <v>37</v>
      </c>
      <c r="W9">
        <f>$W$8</f>
        <v>59</v>
      </c>
    </row>
    <row r="10" spans="1:25" x14ac:dyDescent="0.25">
      <c r="A10" s="18" t="s">
        <v>25</v>
      </c>
      <c r="B10" s="54">
        <v>0</v>
      </c>
      <c r="C10" s="54">
        <v>0</v>
      </c>
      <c r="D10" s="54">
        <v>0</v>
      </c>
      <c r="E10" s="54">
        <f t="shared" si="0"/>
        <v>0</v>
      </c>
      <c r="F10" s="50"/>
      <c r="G10" s="51">
        <v>0</v>
      </c>
      <c r="H10" s="51">
        <v>0</v>
      </c>
      <c r="I10" s="51">
        <v>0</v>
      </c>
      <c r="J10" s="51">
        <f t="shared" si="1"/>
        <v>0</v>
      </c>
      <c r="K10" s="50"/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30</v>
      </c>
      <c r="S10">
        <v>10</v>
      </c>
      <c r="U10">
        <f>$U$8</f>
        <v>15</v>
      </c>
      <c r="V10">
        <f>$V$8</f>
        <v>37</v>
      </c>
      <c r="W10">
        <f>$W$8</f>
        <v>59</v>
      </c>
    </row>
    <row r="11" spans="1:25" x14ac:dyDescent="0.25">
      <c r="A11" s="18" t="s">
        <v>26</v>
      </c>
      <c r="B11" s="54">
        <v>0</v>
      </c>
      <c r="C11" s="54">
        <v>0</v>
      </c>
      <c r="D11" s="54">
        <v>0</v>
      </c>
      <c r="E11" s="54">
        <f t="shared" si="0"/>
        <v>0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31</v>
      </c>
      <c r="S11">
        <v>10</v>
      </c>
      <c r="U11">
        <f>$U$8</f>
        <v>15</v>
      </c>
      <c r="V11">
        <f>$V$8</f>
        <v>37</v>
      </c>
      <c r="W11">
        <f>$W$8</f>
        <v>59</v>
      </c>
    </row>
    <row r="12" spans="1:25" x14ac:dyDescent="0.25">
      <c r="A12" s="27" t="s">
        <v>92</v>
      </c>
      <c r="B12" s="54">
        <v>0</v>
      </c>
      <c r="C12" s="54">
        <v>0</v>
      </c>
      <c r="D12" s="54">
        <v>0</v>
      </c>
      <c r="E12" s="54">
        <f t="shared" si="0"/>
        <v>0</v>
      </c>
      <c r="F12" s="50"/>
      <c r="G12" s="51">
        <v>0</v>
      </c>
      <c r="H12" s="51">
        <v>0</v>
      </c>
      <c r="I12" s="51">
        <v>0</v>
      </c>
      <c r="J12" s="51">
        <f t="shared" si="1"/>
        <v>0</v>
      </c>
      <c r="K12" s="50"/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15</v>
      </c>
      <c r="V12">
        <f>$V$8</f>
        <v>37</v>
      </c>
      <c r="W12">
        <f>$W$8</f>
        <v>59</v>
      </c>
    </row>
    <row r="13" spans="1:25" x14ac:dyDescent="0.25">
      <c r="A13" s="27" t="s">
        <v>93</v>
      </c>
      <c r="B13" s="54">
        <v>0</v>
      </c>
      <c r="C13" s="54">
        <v>0</v>
      </c>
      <c r="D13" s="54">
        <v>0</v>
      </c>
      <c r="E13" s="54">
        <f t="shared" si="0"/>
        <v>0</v>
      </c>
      <c r="F13" s="50"/>
      <c r="G13" s="51">
        <v>0</v>
      </c>
      <c r="H13" s="51">
        <v>0</v>
      </c>
      <c r="I13" s="51">
        <v>0</v>
      </c>
      <c r="J13" s="51">
        <f t="shared" si="1"/>
        <v>0</v>
      </c>
      <c r="K13" s="50"/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35</v>
      </c>
      <c r="S13">
        <v>10</v>
      </c>
      <c r="U13">
        <f>$U$8</f>
        <v>15</v>
      </c>
      <c r="V13">
        <f>$V$8</f>
        <v>37</v>
      </c>
      <c r="W13">
        <f>$W$8</f>
        <v>59</v>
      </c>
    </row>
    <row r="14" spans="1:25" x14ac:dyDescent="0.25">
      <c r="A14" s="18" t="s">
        <v>17</v>
      </c>
      <c r="B14" s="54">
        <f>B10</f>
        <v>0</v>
      </c>
      <c r="C14" s="54">
        <f>C10</f>
        <v>0</v>
      </c>
      <c r="D14" s="54">
        <f>D10</f>
        <v>0</v>
      </c>
      <c r="E14" s="54">
        <f>E10</f>
        <v>0</v>
      </c>
      <c r="F14" s="50"/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K14" s="50"/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0</v>
      </c>
      <c r="C17" s="54">
        <f>C14</f>
        <v>0</v>
      </c>
      <c r="D17" s="54">
        <f>D14</f>
        <v>0</v>
      </c>
      <c r="E17" s="54">
        <f>SUM(B17:D17)</f>
        <v>0</v>
      </c>
      <c r="F17" s="50"/>
      <c r="G17" s="51">
        <v>0</v>
      </c>
      <c r="H17" s="51">
        <v>0</v>
      </c>
      <c r="I17" s="51">
        <v>0</v>
      </c>
      <c r="J17" s="51">
        <f>SUM(G17:I17)</f>
        <v>0</v>
      </c>
      <c r="K17" s="50"/>
      <c r="L17" s="22" t="str">
        <f t="shared" ref="L17:O19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38</v>
      </c>
      <c r="U17">
        <f>$U$8</f>
        <v>15</v>
      </c>
      <c r="V17">
        <f>$V$8</f>
        <v>37</v>
      </c>
      <c r="W17">
        <f>$W$8</f>
        <v>59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15</v>
      </c>
      <c r="V18">
        <f>$V$8</f>
        <v>37</v>
      </c>
      <c r="W18">
        <f>$W$8</f>
        <v>59</v>
      </c>
    </row>
    <row r="19" spans="1:23" x14ac:dyDescent="0.25">
      <c r="A19" s="18" t="s">
        <v>17</v>
      </c>
      <c r="B19" s="54">
        <f>B17</f>
        <v>0</v>
      </c>
      <c r="C19" s="54">
        <f>C17</f>
        <v>0</v>
      </c>
      <c r="D19" s="54">
        <f>D17</f>
        <v>0</v>
      </c>
      <c r="E19" s="54">
        <f>E17</f>
        <v>0</v>
      </c>
      <c r="F19" s="50"/>
      <c r="G19" s="51">
        <f>SUM(G17:G18)</f>
        <v>0</v>
      </c>
      <c r="H19" s="51">
        <f>SUM(H17:H18)</f>
        <v>0</v>
      </c>
      <c r="I19" s="51">
        <f>SUM(I17:I18)</f>
        <v>0</v>
      </c>
      <c r="J19" s="51">
        <f>SUM(J17:J18)</f>
        <v>0</v>
      </c>
      <c r="K19" s="50"/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0</v>
      </c>
      <c r="C21" s="54">
        <f>C19</f>
        <v>0</v>
      </c>
      <c r="D21" s="54">
        <f>D19</f>
        <v>0</v>
      </c>
      <c r="E21" s="54">
        <f>E19</f>
        <v>0</v>
      </c>
      <c r="F21" s="50"/>
      <c r="G21" s="51">
        <f>SUM(G14,G19)</f>
        <v>0</v>
      </c>
      <c r="H21" s="51">
        <f>SUM(H14,H19)</f>
        <v>0</v>
      </c>
      <c r="I21" s="51">
        <f>SUM(I14,I19)</f>
        <v>0</v>
      </c>
      <c r="J21" s="51">
        <f>SUM(J14,J19)</f>
        <v>0</v>
      </c>
      <c r="K21" s="50"/>
      <c r="L21" s="22" t="str">
        <f>IF(B21&lt;&gt;0,G21/B21,"--")</f>
        <v>--</v>
      </c>
      <c r="M21" s="22" t="str">
        <f>IF(C21&lt;&gt;0,H21/C21,"--")</f>
        <v>--</v>
      </c>
      <c r="N21" s="22" t="str">
        <f>IF(D21&lt;&gt;0,I21/D21,"--")</f>
        <v>--</v>
      </c>
      <c r="O21" s="23" t="str">
        <f>IF(E21&lt;&gt;0,J21/E21,"--")</f>
        <v>--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0</v>
      </c>
      <c r="D25" s="64">
        <v>0</v>
      </c>
      <c r="E25" s="54">
        <f>SUM(B25:D25)</f>
        <v>0</v>
      </c>
      <c r="F25" s="50"/>
      <c r="G25" s="51">
        <v>0</v>
      </c>
      <c r="H25" s="51">
        <v>0</v>
      </c>
      <c r="I25" s="51">
        <v>0</v>
      </c>
      <c r="J25" s="51">
        <f>SUM(G25:I25)</f>
        <v>0</v>
      </c>
      <c r="K25" s="50"/>
      <c r="L25" s="22" t="str">
        <f t="shared" ref="L25:O28" si="4">IF(B25&lt;&gt;0,G25/B25,"--")</f>
        <v>--</v>
      </c>
      <c r="M25" s="22" t="str">
        <f t="shared" si="4"/>
        <v>--</v>
      </c>
      <c r="N25" s="22" t="str">
        <f t="shared" si="4"/>
        <v>--</v>
      </c>
      <c r="O25" s="23" t="str">
        <f t="shared" si="4"/>
        <v>--</v>
      </c>
      <c r="Q25">
        <v>1</v>
      </c>
      <c r="U25">
        <f>$U$8</f>
        <v>15</v>
      </c>
      <c r="V25">
        <f>$V$8</f>
        <v>37</v>
      </c>
      <c r="W25">
        <f>$W$8</f>
        <v>59</v>
      </c>
    </row>
    <row r="26" spans="1:23" x14ac:dyDescent="0.25">
      <c r="A26" s="27" t="s">
        <v>95</v>
      </c>
      <c r="B26" s="64">
        <v>0</v>
      </c>
      <c r="C26" s="64">
        <v>0</v>
      </c>
      <c r="D26" s="64">
        <v>0</v>
      </c>
      <c r="E26" s="54">
        <f>SUM(B26:D26)</f>
        <v>0</v>
      </c>
      <c r="F26" s="50"/>
      <c r="G26" s="51">
        <v>0</v>
      </c>
      <c r="H26" s="51">
        <v>0</v>
      </c>
      <c r="I26" s="51">
        <v>0</v>
      </c>
      <c r="J26" s="51">
        <f>SUM(G26:I26)</f>
        <v>0</v>
      </c>
      <c r="K26" s="50"/>
      <c r="L26" s="22" t="str">
        <f t="shared" si="4"/>
        <v>--</v>
      </c>
      <c r="M26" s="22" t="str">
        <f t="shared" si="4"/>
        <v>--</v>
      </c>
      <c r="N26" s="22" t="str">
        <f t="shared" si="4"/>
        <v>--</v>
      </c>
      <c r="O26" s="23" t="str">
        <f t="shared" si="4"/>
        <v>--</v>
      </c>
      <c r="Q26">
        <v>2</v>
      </c>
      <c r="U26">
        <f>$U$8</f>
        <v>15</v>
      </c>
      <c r="V26">
        <f>$V$8</f>
        <v>37</v>
      </c>
      <c r="W26">
        <f>$W$8</f>
        <v>59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15</v>
      </c>
      <c r="V27">
        <f>$V$8</f>
        <v>37</v>
      </c>
      <c r="W27">
        <f>$W$8</f>
        <v>59</v>
      </c>
    </row>
    <row r="28" spans="1:23" x14ac:dyDescent="0.25">
      <c r="A28" s="18" t="s">
        <v>15</v>
      </c>
      <c r="B28" s="64">
        <f>B25</f>
        <v>0</v>
      </c>
      <c r="C28" s="64">
        <f>C25</f>
        <v>0</v>
      </c>
      <c r="D28" s="64">
        <f>D25</f>
        <v>0</v>
      </c>
      <c r="E28" s="64">
        <f>E25</f>
        <v>0</v>
      </c>
      <c r="F28" s="50"/>
      <c r="G28" s="51">
        <f>SUM(G25:G27)</f>
        <v>0</v>
      </c>
      <c r="H28" s="51">
        <f>SUM(H25:H27)</f>
        <v>0</v>
      </c>
      <c r="I28" s="51">
        <f>SUM(I25:I27)</f>
        <v>0</v>
      </c>
      <c r="J28" s="51">
        <f>SUM(J25:J27)</f>
        <v>0</v>
      </c>
      <c r="K28" s="50"/>
      <c r="L28" s="22" t="str">
        <f t="shared" si="4"/>
        <v>--</v>
      </c>
      <c r="M28" s="22" t="str">
        <f t="shared" si="4"/>
        <v>--</v>
      </c>
      <c r="N28" s="22" t="str">
        <f t="shared" si="4"/>
        <v>--</v>
      </c>
      <c r="O28" s="23" t="str">
        <f t="shared" si="4"/>
        <v>--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18.677868641692701</v>
      </c>
      <c r="D31" s="64">
        <v>8.1382639203491145</v>
      </c>
      <c r="E31" s="54">
        <f>SUM(B31:D31)</f>
        <v>26.816132562041815</v>
      </c>
      <c r="F31" s="50"/>
      <c r="G31" s="51">
        <v>0</v>
      </c>
      <c r="H31" s="51">
        <v>1.3867243102690281</v>
      </c>
      <c r="I31" s="51">
        <v>0.85341975160475525</v>
      </c>
      <c r="J31" s="51">
        <f>SUM(G31:I31)</f>
        <v>2.2401440618737833</v>
      </c>
      <c r="K31" s="50"/>
      <c r="L31" s="22" t="str">
        <f t="shared" ref="L31:O34" si="5">IF(B31&lt;&gt;0,G31/B31,"--")</f>
        <v>--</v>
      </c>
      <c r="M31" s="22">
        <f t="shared" si="5"/>
        <v>7.4244247931671656E-2</v>
      </c>
      <c r="N31" s="22">
        <f t="shared" si="5"/>
        <v>0.10486508670121199</v>
      </c>
      <c r="O31" s="23">
        <f t="shared" si="5"/>
        <v>8.3537178849000138E-2</v>
      </c>
      <c r="Q31">
        <v>0</v>
      </c>
      <c r="U31">
        <f>$U$8</f>
        <v>15</v>
      </c>
      <c r="V31">
        <f>$V$8</f>
        <v>37</v>
      </c>
      <c r="W31">
        <f>$W$8</f>
        <v>59</v>
      </c>
    </row>
    <row r="32" spans="1:23" x14ac:dyDescent="0.25">
      <c r="A32" s="27" t="s">
        <v>97</v>
      </c>
      <c r="B32" s="64">
        <v>0</v>
      </c>
      <c r="C32" s="64">
        <v>18.677868641692701</v>
      </c>
      <c r="D32" s="64">
        <v>8.1382639203491145</v>
      </c>
      <c r="E32" s="54">
        <f>SUM(B32:D32)</f>
        <v>26.816132562041815</v>
      </c>
      <c r="F32" s="50"/>
      <c r="G32" s="51">
        <v>0</v>
      </c>
      <c r="H32" s="51">
        <v>5.8590718768530055</v>
      </c>
      <c r="I32" s="51">
        <v>2.552896916497625</v>
      </c>
      <c r="J32" s="51">
        <f>SUM(G32:I32)</f>
        <v>8.4119687933506313</v>
      </c>
      <c r="K32" s="50"/>
      <c r="L32" s="22" t="str">
        <f t="shared" si="5"/>
        <v>--</v>
      </c>
      <c r="M32" s="22">
        <f t="shared" si="5"/>
        <v>0.3136906029938768</v>
      </c>
      <c r="N32" s="22">
        <f t="shared" si="5"/>
        <v>0.31369060299387674</v>
      </c>
      <c r="O32" s="23">
        <f t="shared" si="5"/>
        <v>0.3136906029938768</v>
      </c>
      <c r="Q32">
        <v>3</v>
      </c>
      <c r="U32">
        <f>$U$8</f>
        <v>15</v>
      </c>
      <c r="V32">
        <f>$V$8</f>
        <v>37</v>
      </c>
      <c r="W32">
        <f>$W$8</f>
        <v>59</v>
      </c>
    </row>
    <row r="33" spans="1:23" x14ac:dyDescent="0.25">
      <c r="A33" s="27" t="s">
        <v>16</v>
      </c>
      <c r="B33" s="64">
        <v>0</v>
      </c>
      <c r="C33" s="64">
        <v>11.124820990996616</v>
      </c>
      <c r="D33" s="64">
        <v>4.8472730496280674</v>
      </c>
      <c r="E33" s="54">
        <f>SUM(B33:D33)</f>
        <v>15.972094040624683</v>
      </c>
      <c r="F33" s="50"/>
      <c r="G33" s="51">
        <v>0</v>
      </c>
      <c r="H33" s="51">
        <v>4.6167272267162289</v>
      </c>
      <c r="I33" s="51">
        <v>2.0115862971329417</v>
      </c>
      <c r="J33" s="51">
        <f>SUM(G33:I33)</f>
        <v>6.6283135238491706</v>
      </c>
      <c r="K33" s="50"/>
      <c r="L33" s="22" t="str">
        <f t="shared" si="5"/>
        <v>--</v>
      </c>
      <c r="M33" s="22">
        <f t="shared" si="5"/>
        <v>0.41499339454114126</v>
      </c>
      <c r="N33" s="22">
        <f t="shared" si="5"/>
        <v>0.41499339454114126</v>
      </c>
      <c r="O33" s="23">
        <f t="shared" si="5"/>
        <v>0.41499339454114131</v>
      </c>
      <c r="Q33">
        <v>6</v>
      </c>
      <c r="U33">
        <f>$U$8</f>
        <v>15</v>
      </c>
      <c r="V33">
        <f>$V$8</f>
        <v>37</v>
      </c>
      <c r="W33">
        <f>$W$8</f>
        <v>59</v>
      </c>
    </row>
    <row r="34" spans="1:23" x14ac:dyDescent="0.25">
      <c r="A34" s="18" t="s">
        <v>15</v>
      </c>
      <c r="B34" s="64">
        <f>B31</f>
        <v>0</v>
      </c>
      <c r="C34" s="64">
        <f>C31</f>
        <v>18.677868641692701</v>
      </c>
      <c r="D34" s="64">
        <f>D31</f>
        <v>8.1382639203491145</v>
      </c>
      <c r="E34" s="64">
        <f>E31</f>
        <v>26.816132562041815</v>
      </c>
      <c r="F34" s="50"/>
      <c r="G34" s="51">
        <f>SUM(G31:G33)</f>
        <v>0</v>
      </c>
      <c r="H34" s="51">
        <f>SUM(H31:H33)</f>
        <v>11.862523413838263</v>
      </c>
      <c r="I34" s="51">
        <f>SUM(I31:I33)</f>
        <v>5.4179029652353217</v>
      </c>
      <c r="J34" s="51">
        <f>SUM(J31:J33)</f>
        <v>17.280426379073585</v>
      </c>
      <c r="K34" s="50"/>
      <c r="L34" s="22" t="str">
        <f t="shared" si="5"/>
        <v>--</v>
      </c>
      <c r="M34" s="22">
        <f t="shared" si="5"/>
        <v>0.63511119182832043</v>
      </c>
      <c r="N34" s="22">
        <f t="shared" si="5"/>
        <v>0.66573203059786057</v>
      </c>
      <c r="O34" s="23">
        <f t="shared" si="5"/>
        <v>0.64440412274564884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18.677868641692701</v>
      </c>
      <c r="D37" s="64">
        <f>D28+D34</f>
        <v>8.1382639203491145</v>
      </c>
      <c r="E37" s="54">
        <f>SUM(B37:D37)</f>
        <v>26.816132562041815</v>
      </c>
      <c r="F37" s="50"/>
      <c r="G37" s="51">
        <v>0</v>
      </c>
      <c r="H37" s="51">
        <v>7.7786085273995598</v>
      </c>
      <c r="I37" s="51">
        <v>26.554971953646895</v>
      </c>
      <c r="J37" s="51">
        <f>SUM(G37:I37)</f>
        <v>34.333580481046454</v>
      </c>
      <c r="K37" s="50"/>
      <c r="L37" s="22" t="str">
        <f t="shared" ref="L37:O39" si="6">IF(B37&lt;&gt;0,G37/B37,"--")</f>
        <v>--</v>
      </c>
      <c r="M37" s="22">
        <f t="shared" si="6"/>
        <v>0.41646125029684411</v>
      </c>
      <c r="N37" s="22">
        <f t="shared" si="6"/>
        <v>3.2629774867890671</v>
      </c>
      <c r="O37" s="23">
        <f t="shared" si="6"/>
        <v>1.2803330383906877</v>
      </c>
      <c r="Q37">
        <v>7</v>
      </c>
      <c r="U37">
        <f>$U$8</f>
        <v>15</v>
      </c>
      <c r="V37">
        <f>$V$8</f>
        <v>37</v>
      </c>
      <c r="W37">
        <f>$W$8</f>
        <v>59</v>
      </c>
    </row>
    <row r="38" spans="1:23" ht="12.75" customHeight="1" x14ac:dyDescent="0.25">
      <c r="A38" s="27" t="s">
        <v>30</v>
      </c>
      <c r="B38" s="64">
        <v>0</v>
      </c>
      <c r="C38" s="64">
        <v>11.124820990996614</v>
      </c>
      <c r="D38" s="64">
        <v>4.8472730496280674</v>
      </c>
      <c r="E38" s="54">
        <f>SUM(B38:D38)</f>
        <v>15.972094040624683</v>
      </c>
      <c r="F38" s="50"/>
      <c r="G38" s="51">
        <v>0</v>
      </c>
      <c r="H38" s="51">
        <v>81.88295161575644</v>
      </c>
      <c r="I38" s="51">
        <v>36.033886868253852</v>
      </c>
      <c r="J38" s="51">
        <f>SUM(G38:I38)</f>
        <v>117.9168384840103</v>
      </c>
      <c r="K38" s="50"/>
      <c r="L38" s="22" t="str">
        <f t="shared" si="6"/>
        <v>--</v>
      </c>
      <c r="M38" s="22">
        <f t="shared" si="6"/>
        <v>7.3603837474800553</v>
      </c>
      <c r="N38" s="22">
        <f t="shared" si="6"/>
        <v>7.4338471341156946</v>
      </c>
      <c r="O38" s="23">
        <f t="shared" si="6"/>
        <v>7.3826787009950809</v>
      </c>
      <c r="Q38">
        <v>8</v>
      </c>
      <c r="U38">
        <f>$U$8</f>
        <v>15</v>
      </c>
      <c r="V38">
        <f>$V$8</f>
        <v>37</v>
      </c>
      <c r="W38">
        <f>$W$8</f>
        <v>59</v>
      </c>
    </row>
    <row r="39" spans="1:23" x14ac:dyDescent="0.25">
      <c r="A39" s="18" t="s">
        <v>17</v>
      </c>
      <c r="B39" s="64">
        <f>B37</f>
        <v>0</v>
      </c>
      <c r="C39" s="64">
        <f>C37</f>
        <v>18.677868641692701</v>
      </c>
      <c r="D39" s="64">
        <f>D37</f>
        <v>8.1382639203491145</v>
      </c>
      <c r="E39" s="64">
        <f>E37</f>
        <v>26.816132562041815</v>
      </c>
      <c r="F39" s="50"/>
      <c r="G39" s="51">
        <f>SUM(G37:G38)</f>
        <v>0</v>
      </c>
      <c r="H39" s="51">
        <f>SUM(H37:H38)</f>
        <v>89.661560143155995</v>
      </c>
      <c r="I39" s="51">
        <f>SUM(I37:I38)</f>
        <v>62.588858821900743</v>
      </c>
      <c r="J39" s="51">
        <f>SUM(J37:J38)</f>
        <v>152.25041896505675</v>
      </c>
      <c r="K39" s="50"/>
      <c r="L39" s="22" t="str">
        <f t="shared" si="6"/>
        <v>--</v>
      </c>
      <c r="M39" s="22">
        <f t="shared" si="6"/>
        <v>4.8004171066399746</v>
      </c>
      <c r="N39" s="22">
        <f t="shared" si="6"/>
        <v>7.6906892470520685</v>
      </c>
      <c r="O39" s="23">
        <f t="shared" si="6"/>
        <v>5.6775681061693035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18.677868641692701</v>
      </c>
      <c r="D41" s="68">
        <f>D39</f>
        <v>8.1382639203491145</v>
      </c>
      <c r="E41" s="59">
        <f>SUM(B41:D41)</f>
        <v>26.816132562041815</v>
      </c>
      <c r="F41" s="60"/>
      <c r="G41" s="69">
        <f>SUM(G28,G34,G39)</f>
        <v>0</v>
      </c>
      <c r="H41" s="69">
        <f>SUM(H28,H34,H39)</f>
        <v>101.52408355699426</v>
      </c>
      <c r="I41" s="69">
        <f>SUM(I28,I34,I39)</f>
        <v>68.006761787136071</v>
      </c>
      <c r="J41" s="69">
        <f>SUM(J28,J34,J39)</f>
        <v>169.53084534413034</v>
      </c>
      <c r="K41" s="60"/>
      <c r="L41" s="31" t="str">
        <f t="shared" ref="L41:O42" si="7">IF(B41&lt;&gt;0,G41/B41,"--")</f>
        <v>--</v>
      </c>
      <c r="M41" s="31">
        <f t="shared" si="7"/>
        <v>5.4355282984682951</v>
      </c>
      <c r="N41" s="31">
        <f t="shared" si="7"/>
        <v>8.3564212776499289</v>
      </c>
      <c r="O41" s="32">
        <f t="shared" si="7"/>
        <v>6.3219722289149525</v>
      </c>
    </row>
    <row r="42" spans="1:23" ht="13.5" thickBot="1" x14ac:dyDescent="0.35">
      <c r="A42" s="33" t="s">
        <v>17</v>
      </c>
      <c r="B42" s="80">
        <f>B21+B41</f>
        <v>0</v>
      </c>
      <c r="C42" s="80">
        <f>C21+C41</f>
        <v>18.677868641692701</v>
      </c>
      <c r="D42" s="80">
        <f>D21+D41</f>
        <v>8.1382639203491145</v>
      </c>
      <c r="E42" s="80">
        <f>E21+E41</f>
        <v>26.816132562041815</v>
      </c>
      <c r="F42" s="34"/>
      <c r="G42" s="81">
        <f>SUM(G21,G41)</f>
        <v>0</v>
      </c>
      <c r="H42" s="81">
        <f>SUM(H21,H41)</f>
        <v>101.52408355699426</v>
      </c>
      <c r="I42" s="81">
        <f>SUM(I21,I41)</f>
        <v>68.006761787136071</v>
      </c>
      <c r="J42" s="81">
        <f>SUM(J21,J41)</f>
        <v>169.53084534413034</v>
      </c>
      <c r="K42" s="34"/>
      <c r="L42" s="40" t="str">
        <f t="shared" si="7"/>
        <v>--</v>
      </c>
      <c r="M42" s="40">
        <f t="shared" si="7"/>
        <v>5.4355282984682951</v>
      </c>
      <c r="N42" s="40">
        <f t="shared" si="7"/>
        <v>8.3564212776499289</v>
      </c>
      <c r="O42" s="41">
        <f t="shared" si="7"/>
        <v>6.3219722289149525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15</v>
      </c>
      <c r="V46">
        <f>$V$8</f>
        <v>37</v>
      </c>
      <c r="W46">
        <f>$W$8</f>
        <v>59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15</v>
      </c>
      <c r="V47">
        <f>$V$8</f>
        <v>37</v>
      </c>
      <c r="W47">
        <f>$W$8</f>
        <v>59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15</v>
      </c>
      <c r="V50">
        <f>$V$8</f>
        <v>37</v>
      </c>
      <c r="W50">
        <f>$W$8</f>
        <v>59</v>
      </c>
    </row>
    <row r="51" spans="1:23" x14ac:dyDescent="0.25">
      <c r="A51" s="18" t="s">
        <v>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15</v>
      </c>
      <c r="V51">
        <f>$V$8</f>
        <v>37</v>
      </c>
      <c r="W51">
        <f>$W$8</f>
        <v>59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0</v>
      </c>
      <c r="E52" s="103">
        <f>SUM(E50:E51)</f>
        <v>0</v>
      </c>
      <c r="F52" s="102"/>
      <c r="G52" s="69">
        <f>SUM(G50:G51)</f>
        <v>0</v>
      </c>
      <c r="H52" s="69">
        <f>SUM(H50:H51)</f>
        <v>0</v>
      </c>
      <c r="I52" s="69">
        <f>SUM(I50:I51)</f>
        <v>0</v>
      </c>
      <c r="J52" s="69">
        <f>SUM(J50:J51)</f>
        <v>0</v>
      </c>
      <c r="K52" s="28"/>
      <c r="L52" s="31" t="str">
        <f t="shared" si="9"/>
        <v>--</v>
      </c>
      <c r="M52" s="31" t="str">
        <f t="shared" si="9"/>
        <v>--</v>
      </c>
      <c r="N52" s="31" t="str">
        <f t="shared" si="9"/>
        <v>--</v>
      </c>
      <c r="O52" s="32" t="str">
        <f t="shared" si="9"/>
        <v>--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0</v>
      </c>
      <c r="D53" s="82">
        <f>SUM(D48,D52)</f>
        <v>0</v>
      </c>
      <c r="E53" s="82">
        <f>SUM(E48,E52)</f>
        <v>0</v>
      </c>
      <c r="F53" s="38"/>
      <c r="G53" s="81">
        <f>SUM(G48,G52)</f>
        <v>0</v>
      </c>
      <c r="H53" s="81">
        <f>SUM(H48,H52)</f>
        <v>0</v>
      </c>
      <c r="I53" s="81">
        <f>SUM(I48,I52)</f>
        <v>0</v>
      </c>
      <c r="J53" s="81">
        <f>SUM(J48,J52)</f>
        <v>0</v>
      </c>
      <c r="K53" s="37"/>
      <c r="L53" s="40" t="str">
        <f t="shared" si="9"/>
        <v>--</v>
      </c>
      <c r="M53" s="40" t="str">
        <f t="shared" si="9"/>
        <v>--</v>
      </c>
      <c r="N53" s="40" t="str">
        <f t="shared" si="9"/>
        <v>--</v>
      </c>
      <c r="O53" s="41" t="str">
        <f t="shared" si="9"/>
        <v>--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0</v>
      </c>
      <c r="C55" s="65">
        <f>C42</f>
        <v>18.677868641692701</v>
      </c>
      <c r="D55" s="65">
        <f>D42</f>
        <v>8.1382639203491145</v>
      </c>
      <c r="E55" s="65">
        <f>E42</f>
        <v>26.816132562041815</v>
      </c>
      <c r="F55" s="42"/>
      <c r="G55" s="51">
        <f>G42+G53</f>
        <v>0</v>
      </c>
      <c r="H55" s="51">
        <f>H42+H53</f>
        <v>101.52408355699426</v>
      </c>
      <c r="I55" s="51">
        <f>I42+I53</f>
        <v>68.006761787136071</v>
      </c>
      <c r="J55" s="51">
        <f>J42+J53</f>
        <v>169.53084534413034</v>
      </c>
      <c r="K55" s="19"/>
      <c r="L55" s="22" t="str">
        <f>IF(B55&lt;&gt;0,G55/B55,"--")</f>
        <v>--</v>
      </c>
      <c r="M55" s="22">
        <f>IF(C55&lt;&gt;0,H55/C55,"--")</f>
        <v>5.4355282984682951</v>
      </c>
      <c r="N55" s="22">
        <f>IF(D55&lt;&gt;0,I55/D55,"--")</f>
        <v>8.3564212776499289</v>
      </c>
      <c r="O55" s="22">
        <f>IF(E55&lt;&gt;0,J55/E55,"--")</f>
        <v>6.3219722289149525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15</v>
      </c>
      <c r="V57">
        <f>$V$8</f>
        <v>37</v>
      </c>
      <c r="W57">
        <f>$W$8</f>
        <v>59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-8.8817841970012523E-16</v>
      </c>
      <c r="N58" s="61">
        <v>0</v>
      </c>
      <c r="Q58">
        <v>94</v>
      </c>
      <c r="U58">
        <f>$U$8</f>
        <v>15</v>
      </c>
      <c r="V58">
        <f>$V$8</f>
        <v>37</v>
      </c>
      <c r="W58">
        <f>$W$8</f>
        <v>59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-8.8817841970012523E-16</v>
      </c>
      <c r="N59" s="61">
        <v>0</v>
      </c>
      <c r="Q59">
        <v>47</v>
      </c>
      <c r="S59">
        <v>31</v>
      </c>
      <c r="U59">
        <f>$U$8</f>
        <v>15</v>
      </c>
      <c r="V59">
        <f>$V$8</f>
        <v>37</v>
      </c>
      <c r="W59">
        <f>$W$8</f>
        <v>59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4.42 - Cost of Returned-to-Sender UAA Mail -- Package Services, Media/Library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42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15</v>
      </c>
      <c r="V8" s="25">
        <f>VLOOKUP($Y$6,RMap,5,FALSE)</f>
        <v>37</v>
      </c>
      <c r="W8" s="26">
        <f>VLOOKUP($Y$6,RMap,6,FALSE)</f>
        <v>59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15</v>
      </c>
      <c r="V9">
        <f>$V$8</f>
        <v>37</v>
      </c>
      <c r="W9">
        <f>$W$8</f>
        <v>59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15</v>
      </c>
      <c r="V10">
        <f>$V$8</f>
        <v>37</v>
      </c>
      <c r="W10">
        <f>$W$8</f>
        <v>59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15</v>
      </c>
      <c r="V11">
        <f>$V$8</f>
        <v>37</v>
      </c>
      <c r="W11">
        <f>$W$8</f>
        <v>59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15</v>
      </c>
      <c r="V12">
        <f>$V$8</f>
        <v>37</v>
      </c>
      <c r="W12">
        <f>$W$8</f>
        <v>59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15</v>
      </c>
      <c r="V13">
        <f>$V$8</f>
        <v>37</v>
      </c>
      <c r="W13">
        <f>$W$8</f>
        <v>59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0</v>
      </c>
      <c r="C17" s="19">
        <v>0</v>
      </c>
      <c r="D17" s="19">
        <v>0</v>
      </c>
      <c r="E17" s="19">
        <f t="shared" ref="E17:E22" si="3">SUM(B17:D17)</f>
        <v>0</v>
      </c>
      <c r="G17" s="51">
        <v>0</v>
      </c>
      <c r="H17" s="51">
        <v>0</v>
      </c>
      <c r="I17" s="51">
        <v>0</v>
      </c>
      <c r="J17" s="21">
        <f t="shared" ref="J17:J22" si="4">SUM(G17:I17)</f>
        <v>0</v>
      </c>
      <c r="L17" s="22" t="str">
        <f t="shared" ref="L17:O23" si="5">IF(B17&lt;&gt;0,G17/B17,"--")</f>
        <v>--</v>
      </c>
      <c r="M17" s="22" t="str">
        <f t="shared" si="5"/>
        <v>--</v>
      </c>
      <c r="N17" s="22" t="str">
        <f t="shared" si="5"/>
        <v>--</v>
      </c>
      <c r="O17" s="23" t="str">
        <f t="shared" si="5"/>
        <v>--</v>
      </c>
      <c r="Q17">
        <v>48</v>
      </c>
      <c r="R17">
        <v>65</v>
      </c>
      <c r="U17">
        <f t="shared" ref="U17:U22" si="6">$U$8</f>
        <v>15</v>
      </c>
      <c r="V17">
        <f t="shared" ref="V17:V22" si="7">$V$8</f>
        <v>37</v>
      </c>
      <c r="W17">
        <f t="shared" ref="W17:W22" si="8">$W$8</f>
        <v>59</v>
      </c>
    </row>
    <row r="18" spans="1:30" ht="12.75" customHeight="1" x14ac:dyDescent="0.25">
      <c r="A18" s="27" t="s">
        <v>24</v>
      </c>
      <c r="B18" s="19">
        <v>0</v>
      </c>
      <c r="C18" s="19">
        <v>0</v>
      </c>
      <c r="D18" s="19">
        <v>0</v>
      </c>
      <c r="E18" s="19">
        <f t="shared" si="3"/>
        <v>0</v>
      </c>
      <c r="G18" s="51">
        <v>0</v>
      </c>
      <c r="H18" s="51">
        <v>0</v>
      </c>
      <c r="I18" s="51">
        <v>0</v>
      </c>
      <c r="J18" s="21">
        <f t="shared" si="4"/>
        <v>0</v>
      </c>
      <c r="L18" s="22" t="str">
        <f t="shared" si="5"/>
        <v>--</v>
      </c>
      <c r="M18" s="22" t="str">
        <f t="shared" si="5"/>
        <v>--</v>
      </c>
      <c r="N18" s="22" t="str">
        <f t="shared" si="5"/>
        <v>--</v>
      </c>
      <c r="O18" s="23" t="str">
        <f t="shared" si="5"/>
        <v>--</v>
      </c>
      <c r="Q18">
        <v>49</v>
      </c>
      <c r="R18">
        <v>66</v>
      </c>
      <c r="U18">
        <f t="shared" si="6"/>
        <v>15</v>
      </c>
      <c r="V18">
        <f t="shared" si="7"/>
        <v>37</v>
      </c>
      <c r="W18">
        <f t="shared" si="8"/>
        <v>59</v>
      </c>
    </row>
    <row r="19" spans="1:30" ht="12.75" customHeight="1" x14ac:dyDescent="0.25">
      <c r="A19" s="18" t="s">
        <v>25</v>
      </c>
      <c r="B19" s="19">
        <v>0</v>
      </c>
      <c r="C19" s="19">
        <v>0</v>
      </c>
      <c r="D19" s="19">
        <v>0</v>
      </c>
      <c r="E19" s="19">
        <f t="shared" si="3"/>
        <v>0</v>
      </c>
      <c r="G19" s="51">
        <v>0</v>
      </c>
      <c r="H19" s="51">
        <v>0</v>
      </c>
      <c r="I19" s="51">
        <v>0</v>
      </c>
      <c r="J19" s="21">
        <f t="shared" si="4"/>
        <v>0</v>
      </c>
      <c r="L19" s="22" t="str">
        <f t="shared" si="5"/>
        <v>--</v>
      </c>
      <c r="M19" s="22" t="str">
        <f t="shared" si="5"/>
        <v>--</v>
      </c>
      <c r="N19" s="22" t="str">
        <f t="shared" si="5"/>
        <v>--</v>
      </c>
      <c r="O19" s="23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15</v>
      </c>
      <c r="V19">
        <f t="shared" si="7"/>
        <v>37</v>
      </c>
      <c r="W19">
        <f t="shared" si="8"/>
        <v>59</v>
      </c>
    </row>
    <row r="20" spans="1:30" ht="12.75" customHeight="1" x14ac:dyDescent="0.25">
      <c r="A20" s="18" t="s">
        <v>26</v>
      </c>
      <c r="B20" s="19">
        <v>0</v>
      </c>
      <c r="C20" s="19">
        <v>0</v>
      </c>
      <c r="D20" s="19">
        <v>0</v>
      </c>
      <c r="E20" s="19">
        <f t="shared" si="3"/>
        <v>0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 t="str">
        <f t="shared" si="5"/>
        <v>--</v>
      </c>
      <c r="M20" s="22" t="str">
        <f t="shared" si="5"/>
        <v>--</v>
      </c>
      <c r="N20" s="22" t="str">
        <f t="shared" si="5"/>
        <v>--</v>
      </c>
      <c r="O20" s="23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15</v>
      </c>
      <c r="V20">
        <f t="shared" si="7"/>
        <v>37</v>
      </c>
      <c r="W20">
        <f t="shared" si="8"/>
        <v>59</v>
      </c>
    </row>
    <row r="21" spans="1:30" ht="12.75" customHeight="1" x14ac:dyDescent="0.25">
      <c r="A21" s="27" t="s">
        <v>92</v>
      </c>
      <c r="B21" s="19">
        <v>0</v>
      </c>
      <c r="C21" s="19">
        <v>0</v>
      </c>
      <c r="D21" s="19">
        <v>0</v>
      </c>
      <c r="E21" s="19">
        <f t="shared" si="3"/>
        <v>0</v>
      </c>
      <c r="G21" s="51">
        <v>0</v>
      </c>
      <c r="H21" s="51">
        <v>0</v>
      </c>
      <c r="I21" s="51">
        <v>0</v>
      </c>
      <c r="J21" s="21">
        <f t="shared" si="4"/>
        <v>0</v>
      </c>
      <c r="L21" s="22" t="str">
        <f t="shared" si="5"/>
        <v>--</v>
      </c>
      <c r="M21" s="22" t="str">
        <f t="shared" si="5"/>
        <v>--</v>
      </c>
      <c r="N21" s="22" t="str">
        <f t="shared" si="5"/>
        <v>--</v>
      </c>
      <c r="O21" s="23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15</v>
      </c>
      <c r="V21">
        <f t="shared" si="7"/>
        <v>37</v>
      </c>
      <c r="W21">
        <f t="shared" si="8"/>
        <v>59</v>
      </c>
    </row>
    <row r="22" spans="1:30" ht="12.75" customHeight="1" x14ac:dyDescent="0.25">
      <c r="A22" s="27" t="s">
        <v>104</v>
      </c>
      <c r="B22" s="19">
        <v>0</v>
      </c>
      <c r="C22" s="19">
        <v>0</v>
      </c>
      <c r="D22" s="19">
        <v>0</v>
      </c>
      <c r="E22" s="19">
        <f t="shared" si="3"/>
        <v>0</v>
      </c>
      <c r="G22" s="51">
        <v>0</v>
      </c>
      <c r="H22" s="51">
        <v>0</v>
      </c>
      <c r="I22" s="51">
        <v>0</v>
      </c>
      <c r="J22" s="21">
        <f t="shared" si="4"/>
        <v>0</v>
      </c>
      <c r="L22" s="22" t="str">
        <f t="shared" si="5"/>
        <v>--</v>
      </c>
      <c r="M22" s="22" t="str">
        <f t="shared" si="5"/>
        <v>--</v>
      </c>
      <c r="N22" s="22" t="str">
        <f t="shared" si="5"/>
        <v>--</v>
      </c>
      <c r="O22" s="23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15</v>
      </c>
      <c r="V22">
        <f t="shared" si="7"/>
        <v>37</v>
      </c>
      <c r="W22">
        <f t="shared" si="8"/>
        <v>59</v>
      </c>
      <c r="AA22" s="21">
        <v>0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0</v>
      </c>
      <c r="C23" s="19">
        <f>C19</f>
        <v>0</v>
      </c>
      <c r="D23" s="19">
        <f>D19</f>
        <v>0</v>
      </c>
      <c r="E23" s="19">
        <f>E19</f>
        <v>0</v>
      </c>
      <c r="G23" s="21">
        <f>SUM(G17:G22)</f>
        <v>0</v>
      </c>
      <c r="H23" s="21">
        <f>SUM(H17:H22)</f>
        <v>0</v>
      </c>
      <c r="I23" s="21">
        <f>SUM(I17:I22)</f>
        <v>0</v>
      </c>
      <c r="J23" s="21">
        <f>SUM(J17:J22)</f>
        <v>0</v>
      </c>
      <c r="L23" s="22" t="str">
        <f t="shared" si="5"/>
        <v>--</v>
      </c>
      <c r="M23" s="22" t="str">
        <f t="shared" si="5"/>
        <v>--</v>
      </c>
      <c r="N23" s="22" t="str">
        <f t="shared" si="5"/>
        <v>--</v>
      </c>
      <c r="O23" s="23" t="str">
        <f t="shared" si="5"/>
        <v>--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0</v>
      </c>
      <c r="C26" s="54">
        <f>C14+C23</f>
        <v>0</v>
      </c>
      <c r="D26" s="54">
        <f>D14+D23</f>
        <v>0</v>
      </c>
      <c r="E26" s="19">
        <f>SUM(B26:D26)</f>
        <v>0</v>
      </c>
      <c r="G26" s="51">
        <v>0</v>
      </c>
      <c r="H26" s="51">
        <v>0</v>
      </c>
      <c r="I26" s="51">
        <v>0</v>
      </c>
      <c r="J26" s="21">
        <f>SUM(G26:I26)</f>
        <v>0</v>
      </c>
      <c r="L26" s="22" t="str">
        <f t="shared" ref="L26:O28" si="9">IF(B26&lt;&gt;0,G26/B26,"--")</f>
        <v>--</v>
      </c>
      <c r="M26" s="22" t="str">
        <f t="shared" si="9"/>
        <v>--</v>
      </c>
      <c r="N26" s="22" t="str">
        <f t="shared" si="9"/>
        <v>--</v>
      </c>
      <c r="O26" s="23" t="str">
        <f t="shared" si="9"/>
        <v>--</v>
      </c>
      <c r="Q26">
        <v>75</v>
      </c>
      <c r="U26">
        <f>$U$8</f>
        <v>15</v>
      </c>
      <c r="V26">
        <f>$V$8</f>
        <v>37</v>
      </c>
      <c r="W26">
        <f>$W$8</f>
        <v>59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15</v>
      </c>
      <c r="V27">
        <f>$V$8</f>
        <v>37</v>
      </c>
      <c r="W27">
        <f>$W$8</f>
        <v>59</v>
      </c>
    </row>
    <row r="28" spans="1:30" ht="12.75" customHeight="1" x14ac:dyDescent="0.25">
      <c r="A28" s="18" t="s">
        <v>17</v>
      </c>
      <c r="B28" s="19">
        <f>B26</f>
        <v>0</v>
      </c>
      <c r="C28" s="19">
        <f>C26</f>
        <v>0</v>
      </c>
      <c r="D28" s="19">
        <f>D26</f>
        <v>0</v>
      </c>
      <c r="E28" s="19">
        <f>E26</f>
        <v>0</v>
      </c>
      <c r="G28" s="21">
        <f>SUM(G26:G27)</f>
        <v>0</v>
      </c>
      <c r="H28" s="21">
        <f>SUM(H26:H27)</f>
        <v>0</v>
      </c>
      <c r="I28" s="21">
        <f>SUM(I26:I27)</f>
        <v>0</v>
      </c>
      <c r="J28" s="21">
        <f>SUM(J26:J27)</f>
        <v>0</v>
      </c>
      <c r="L28" s="22" t="str">
        <f t="shared" si="9"/>
        <v>--</v>
      </c>
      <c r="M28" s="22" t="str">
        <f t="shared" si="9"/>
        <v>--</v>
      </c>
      <c r="N28" s="22" t="str">
        <f t="shared" si="9"/>
        <v>--</v>
      </c>
      <c r="O28" s="23" t="str">
        <f t="shared" si="9"/>
        <v>--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0</v>
      </c>
      <c r="C30" s="19">
        <f>C28</f>
        <v>0</v>
      </c>
      <c r="D30" s="19">
        <f>D28</f>
        <v>0</v>
      </c>
      <c r="E30" s="19">
        <f>E28</f>
        <v>0</v>
      </c>
      <c r="G30" s="21">
        <f>SUM(G14,G23,G28)</f>
        <v>0</v>
      </c>
      <c r="H30" s="21">
        <f>SUM(H14,H23,H28)</f>
        <v>0</v>
      </c>
      <c r="I30" s="21">
        <f>SUM(I14,I23,I28)</f>
        <v>0</v>
      </c>
      <c r="J30" s="21">
        <f>SUM(J14,J23,J28)</f>
        <v>0</v>
      </c>
      <c r="L30" s="22" t="str">
        <f>IF(B30&lt;&gt;0,G30/B30,"--")</f>
        <v>--</v>
      </c>
      <c r="M30" s="22" t="str">
        <f>IF(C30&lt;&gt;0,H30/C30,"--")</f>
        <v>--</v>
      </c>
      <c r="N30" s="22" t="str">
        <f>IF(D30&lt;&gt;0,I30/D30,"--")</f>
        <v>--</v>
      </c>
      <c r="O30" s="23" t="str">
        <f>IF(E30&lt;&gt;0,J30/E30,"--")</f>
        <v>--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0</v>
      </c>
      <c r="C34" s="19">
        <v>49.533003840312389</v>
      </c>
      <c r="D34" s="19">
        <v>453.15165683151201</v>
      </c>
      <c r="E34" s="19">
        <f>SUM(B34:D34)</f>
        <v>502.68466067182442</v>
      </c>
      <c r="G34" s="51">
        <v>0</v>
      </c>
      <c r="H34" s="51">
        <v>6.4125900820320947</v>
      </c>
      <c r="I34" s="51">
        <v>75.524410285592637</v>
      </c>
      <c r="J34" s="21">
        <f>SUM(G34:I34)</f>
        <v>81.937000367624734</v>
      </c>
      <c r="L34" s="22" t="str">
        <f t="shared" ref="L34:O37" si="10">IF(B34&lt;&gt;0,G34/B34,"--")</f>
        <v>--</v>
      </c>
      <c r="M34" s="22">
        <f t="shared" si="10"/>
        <v>0.12946095703594729</v>
      </c>
      <c r="N34" s="22">
        <f t="shared" si="10"/>
        <v>0.1666647559310892</v>
      </c>
      <c r="O34" s="23">
        <f t="shared" si="10"/>
        <v>0.16299880775776637</v>
      </c>
      <c r="Q34">
        <v>0</v>
      </c>
      <c r="U34">
        <f>$U$8</f>
        <v>15</v>
      </c>
      <c r="V34">
        <f>$V$8</f>
        <v>37</v>
      </c>
      <c r="W34">
        <f>$W$8</f>
        <v>59</v>
      </c>
    </row>
    <row r="35" spans="1:23" ht="12.75" customHeight="1" x14ac:dyDescent="0.25">
      <c r="A35" s="27" t="s">
        <v>111</v>
      </c>
      <c r="B35" s="19">
        <v>0</v>
      </c>
      <c r="C35" s="19">
        <v>49.533003840312396</v>
      </c>
      <c r="D35" s="19">
        <v>453.15165683151207</v>
      </c>
      <c r="E35" s="19">
        <f>SUM(B35:D35)</f>
        <v>502.68466067182447</v>
      </c>
      <c r="G35" s="51">
        <v>0</v>
      </c>
      <c r="H35" s="51">
        <v>23.680966904417435</v>
      </c>
      <c r="I35" s="51">
        <v>494.13425450091819</v>
      </c>
      <c r="J35" s="21">
        <f>SUM(G35:I35)</f>
        <v>517.81522140533559</v>
      </c>
      <c r="L35" s="22" t="str">
        <f t="shared" si="10"/>
        <v>--</v>
      </c>
      <c r="M35" s="22">
        <f t="shared" si="10"/>
        <v>0.4780846116411922</v>
      </c>
      <c r="N35" s="22">
        <f t="shared" si="10"/>
        <v>1.090439033051233</v>
      </c>
      <c r="O35" s="23">
        <f t="shared" si="10"/>
        <v>1.0300995075387611</v>
      </c>
      <c r="Q35">
        <v>3</v>
      </c>
      <c r="U35">
        <f>$U$8</f>
        <v>15</v>
      </c>
      <c r="V35">
        <f>$V$8</f>
        <v>37</v>
      </c>
      <c r="W35">
        <f>$W$8</f>
        <v>59</v>
      </c>
    </row>
    <row r="36" spans="1:23" ht="12.75" customHeight="1" x14ac:dyDescent="0.25">
      <c r="A36" s="18" t="s">
        <v>14</v>
      </c>
      <c r="B36" s="19">
        <v>0</v>
      </c>
      <c r="C36" s="19">
        <v>46.110229164337348</v>
      </c>
      <c r="D36" s="19">
        <v>245.14568774292977</v>
      </c>
      <c r="E36" s="19">
        <f>SUM(B36:D36)</f>
        <v>291.25591690726714</v>
      </c>
      <c r="G36" s="51">
        <v>0</v>
      </c>
      <c r="H36" s="51">
        <v>21.967007474238162</v>
      </c>
      <c r="I36" s="51">
        <v>55.274869211210884</v>
      </c>
      <c r="J36" s="21">
        <f>SUM(G36:I36)</f>
        <v>77.241876685449043</v>
      </c>
      <c r="L36" s="22" t="str">
        <f t="shared" si="10"/>
        <v>--</v>
      </c>
      <c r="M36" s="22">
        <f t="shared" si="10"/>
        <v>0.47640204510690054</v>
      </c>
      <c r="N36" s="22">
        <f t="shared" si="10"/>
        <v>0.22547763217917369</v>
      </c>
      <c r="O36" s="23">
        <f t="shared" si="10"/>
        <v>0.26520277255016955</v>
      </c>
      <c r="Q36">
        <v>9</v>
      </c>
      <c r="U36">
        <f>$U$8</f>
        <v>15</v>
      </c>
      <c r="V36">
        <f>$V$8</f>
        <v>37</v>
      </c>
      <c r="W36">
        <f>$W$8</f>
        <v>59</v>
      </c>
    </row>
    <row r="37" spans="1:23" ht="12.75" customHeight="1" x14ac:dyDescent="0.25">
      <c r="A37" s="18" t="s">
        <v>17</v>
      </c>
      <c r="B37" s="19">
        <f>B34</f>
        <v>0</v>
      </c>
      <c r="C37" s="19">
        <f>C34</f>
        <v>49.533003840312389</v>
      </c>
      <c r="D37" s="19">
        <f>D34</f>
        <v>453.15165683151201</v>
      </c>
      <c r="E37" s="19">
        <f>E34</f>
        <v>502.68466067182442</v>
      </c>
      <c r="G37" s="21">
        <f>SUM(G34:G36)</f>
        <v>0</v>
      </c>
      <c r="H37" s="21">
        <f>SUM(H34:H36)</f>
        <v>52.060564460687687</v>
      </c>
      <c r="I37" s="21">
        <f>SUM(I34:I36)</f>
        <v>624.93353399772172</v>
      </c>
      <c r="J37" s="21">
        <f>SUM(J34:J36)</f>
        <v>676.99409845840933</v>
      </c>
      <c r="L37" s="22" t="str">
        <f t="shared" si="10"/>
        <v>--</v>
      </c>
      <c r="M37" s="22">
        <f t="shared" si="10"/>
        <v>1.0510278082169981</v>
      </c>
      <c r="N37" s="22">
        <f t="shared" si="10"/>
        <v>1.3790825313700235</v>
      </c>
      <c r="O37" s="23">
        <f t="shared" si="10"/>
        <v>1.3467570256741574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259.87471819398382</v>
      </c>
      <c r="D40" s="19">
        <v>0</v>
      </c>
      <c r="E40" s="19">
        <f>SUM(B40:D40)</f>
        <v>259.87471819398382</v>
      </c>
      <c r="G40" s="51">
        <v>0</v>
      </c>
      <c r="H40" s="51">
        <v>19.294203008767443</v>
      </c>
      <c r="I40" s="51">
        <v>0</v>
      </c>
      <c r="J40" s="21">
        <f>SUM(G40:I40)</f>
        <v>19.294203008767443</v>
      </c>
      <c r="L40" s="22" t="str">
        <f t="shared" ref="L40:O43" si="11">IF(B40&lt;&gt;0,G40/B40,"--")</f>
        <v>--</v>
      </c>
      <c r="M40" s="22">
        <f t="shared" si="11"/>
        <v>7.424424793167167E-2</v>
      </c>
      <c r="N40" s="22" t="str">
        <f t="shared" si="11"/>
        <v>--</v>
      </c>
      <c r="O40" s="23">
        <f t="shared" si="11"/>
        <v>7.424424793167167E-2</v>
      </c>
      <c r="Q40">
        <v>1</v>
      </c>
      <c r="R40">
        <v>2</v>
      </c>
      <c r="U40">
        <f>$U$8</f>
        <v>15</v>
      </c>
      <c r="V40">
        <f>$V$8</f>
        <v>37</v>
      </c>
      <c r="W40">
        <f>$W$8</f>
        <v>59</v>
      </c>
    </row>
    <row r="41" spans="1:23" ht="12.75" customHeight="1" x14ac:dyDescent="0.25">
      <c r="A41" s="27" t="s">
        <v>97</v>
      </c>
      <c r="B41" s="19">
        <v>0</v>
      </c>
      <c r="C41" s="19">
        <v>259.87471819398377</v>
      </c>
      <c r="D41" s="19">
        <v>0</v>
      </c>
      <c r="E41" s="19">
        <f>SUM(B41:D41)</f>
        <v>259.87471819398377</v>
      </c>
      <c r="G41" s="51">
        <v>0</v>
      </c>
      <c r="H41" s="51">
        <v>81.520257053134557</v>
      </c>
      <c r="I41" s="51">
        <v>0</v>
      </c>
      <c r="J41" s="21">
        <f>SUM(G41:I41)</f>
        <v>81.520257053134557</v>
      </c>
      <c r="L41" s="22" t="str">
        <f t="shared" si="11"/>
        <v>--</v>
      </c>
      <c r="M41" s="22">
        <f t="shared" si="11"/>
        <v>0.31369060299387674</v>
      </c>
      <c r="N41" s="22" t="str">
        <f t="shared" si="11"/>
        <v>--</v>
      </c>
      <c r="O41" s="23">
        <f t="shared" si="11"/>
        <v>0.31369060299387674</v>
      </c>
      <c r="Q41">
        <v>5</v>
      </c>
      <c r="R41">
        <v>7</v>
      </c>
      <c r="U41">
        <f>$U$8</f>
        <v>15</v>
      </c>
      <c r="V41">
        <f>$V$8</f>
        <v>37</v>
      </c>
      <c r="W41">
        <f>$W$8</f>
        <v>59</v>
      </c>
    </row>
    <row r="42" spans="1:23" ht="12.75" customHeight="1" x14ac:dyDescent="0.25">
      <c r="A42" s="18" t="s">
        <v>16</v>
      </c>
      <c r="B42" s="19">
        <v>0</v>
      </c>
      <c r="C42" s="19">
        <v>259.87471819398377</v>
      </c>
      <c r="D42" s="19">
        <v>0</v>
      </c>
      <c r="E42" s="19">
        <f>SUM(B42:D42)</f>
        <v>259.87471819398377</v>
      </c>
      <c r="G42" s="51">
        <v>0</v>
      </c>
      <c r="H42" s="51">
        <v>107.84629145874382</v>
      </c>
      <c r="I42" s="51">
        <v>0</v>
      </c>
      <c r="J42" s="21">
        <f>SUM(G42:I42)</f>
        <v>107.84629145874382</v>
      </c>
      <c r="L42" s="22" t="str">
        <f t="shared" si="11"/>
        <v>--</v>
      </c>
      <c r="M42" s="22">
        <f t="shared" si="11"/>
        <v>0.41499339454114131</v>
      </c>
      <c r="N42" s="22" t="str">
        <f t="shared" si="11"/>
        <v>--</v>
      </c>
      <c r="O42" s="23">
        <f t="shared" si="11"/>
        <v>0.41499339454114131</v>
      </c>
      <c r="Q42">
        <v>10</v>
      </c>
      <c r="U42">
        <f>$U$8</f>
        <v>15</v>
      </c>
      <c r="V42">
        <f>$V$8</f>
        <v>37</v>
      </c>
      <c r="W42">
        <f>$W$8</f>
        <v>59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259.87471819398382</v>
      </c>
      <c r="D43" s="19">
        <f>D40</f>
        <v>0</v>
      </c>
      <c r="E43" s="19">
        <f>E40</f>
        <v>259.87471819398382</v>
      </c>
      <c r="G43" s="21">
        <f>SUM(G40:G42)</f>
        <v>0</v>
      </c>
      <c r="H43" s="21">
        <f>SUM(H40:H42)</f>
        <v>208.66075152064582</v>
      </c>
      <c r="I43" s="21">
        <f>SUM(I40:I42)</f>
        <v>0</v>
      </c>
      <c r="J43" s="21">
        <f>SUM(J40:J42)</f>
        <v>208.66075152064582</v>
      </c>
      <c r="L43" s="22" t="str">
        <f t="shared" si="11"/>
        <v>--</v>
      </c>
      <c r="M43" s="22">
        <f t="shared" si="11"/>
        <v>0.80292824546668951</v>
      </c>
      <c r="N43" s="22" t="str">
        <f t="shared" si="11"/>
        <v>--</v>
      </c>
      <c r="O43" s="23">
        <f t="shared" si="11"/>
        <v>0.80292824546668951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0</v>
      </c>
      <c r="C46" s="64">
        <f>C37+C43</f>
        <v>309.40772203429623</v>
      </c>
      <c r="D46" s="64">
        <f>D37+D43</f>
        <v>453.15165683151201</v>
      </c>
      <c r="E46" s="19">
        <f>SUM(B46:D46)</f>
        <v>762.55937886580818</v>
      </c>
      <c r="G46" s="51">
        <v>0</v>
      </c>
      <c r="H46" s="51">
        <v>384.50535220225316</v>
      </c>
      <c r="I46" s="51">
        <v>7423.0258819201272</v>
      </c>
      <c r="J46" s="21">
        <f>SUM(G46:I46)</f>
        <v>7807.5312341223807</v>
      </c>
      <c r="L46" s="22" t="str">
        <f t="shared" ref="L46:O48" si="12">IF(B46&lt;&gt;0,G46/B46,"--")</f>
        <v>--</v>
      </c>
      <c r="M46" s="22">
        <f t="shared" si="12"/>
        <v>1.2427141432482824</v>
      </c>
      <c r="N46" s="22">
        <f t="shared" si="12"/>
        <v>16.380886553130512</v>
      </c>
      <c r="O46" s="23">
        <f t="shared" si="12"/>
        <v>10.238587906078742</v>
      </c>
      <c r="Q46">
        <v>11</v>
      </c>
      <c r="U46">
        <f>$U$8</f>
        <v>15</v>
      </c>
      <c r="V46">
        <f>$V$8</f>
        <v>37</v>
      </c>
      <c r="W46">
        <f>$W$8</f>
        <v>59</v>
      </c>
    </row>
    <row r="47" spans="1:23" ht="12.75" customHeight="1" x14ac:dyDescent="0.25">
      <c r="A47" s="27" t="s">
        <v>30</v>
      </c>
      <c r="B47" s="19">
        <v>0</v>
      </c>
      <c r="C47" s="19">
        <v>305.98494735832116</v>
      </c>
      <c r="D47" s="19">
        <v>245.14568774292974</v>
      </c>
      <c r="E47" s="19">
        <f>SUM(B47:D47)</f>
        <v>551.13063510125085</v>
      </c>
      <c r="G47" s="51">
        <v>0</v>
      </c>
      <c r="H47" s="51">
        <v>1157.4257801610399</v>
      </c>
      <c r="I47" s="51">
        <v>960.04262748902966</v>
      </c>
      <c r="J47" s="21">
        <f>SUM(G47:I47)</f>
        <v>2117.4684076500698</v>
      </c>
      <c r="L47" s="22" t="str">
        <f t="shared" si="12"/>
        <v>--</v>
      </c>
      <c r="M47" s="22">
        <f t="shared" si="12"/>
        <v>3.7826232635085999</v>
      </c>
      <c r="N47" s="22">
        <f t="shared" si="12"/>
        <v>3.9162125849660936</v>
      </c>
      <c r="O47" s="23">
        <f t="shared" si="12"/>
        <v>3.8420444678439254</v>
      </c>
      <c r="Q47">
        <v>12</v>
      </c>
      <c r="U47">
        <f>$U$8</f>
        <v>15</v>
      </c>
      <c r="V47">
        <f>$V$8</f>
        <v>37</v>
      </c>
      <c r="W47">
        <f>$W$8</f>
        <v>59</v>
      </c>
    </row>
    <row r="48" spans="1:23" ht="12.75" customHeight="1" x14ac:dyDescent="0.25">
      <c r="A48" s="18" t="s">
        <v>17</v>
      </c>
      <c r="B48" s="19">
        <f>B46</f>
        <v>0</v>
      </c>
      <c r="C48" s="19">
        <f>C46</f>
        <v>309.40772203429623</v>
      </c>
      <c r="D48" s="19">
        <f>D46</f>
        <v>453.15165683151201</v>
      </c>
      <c r="E48" s="19">
        <f>E46</f>
        <v>762.55937886580818</v>
      </c>
      <c r="G48" s="21">
        <f>SUM(G46:G47)</f>
        <v>0</v>
      </c>
      <c r="H48" s="21">
        <f>SUM(H46:H47)</f>
        <v>1541.931132363293</v>
      </c>
      <c r="I48" s="21">
        <f>SUM(I46:I47)</f>
        <v>8383.0685094091568</v>
      </c>
      <c r="J48" s="21">
        <f>SUM(J46:J47)</f>
        <v>9924.9996417724506</v>
      </c>
      <c r="L48" s="22" t="str">
        <f t="shared" si="12"/>
        <v>--</v>
      </c>
      <c r="M48" s="22">
        <f t="shared" si="12"/>
        <v>4.9834927267664577</v>
      </c>
      <c r="N48" s="22">
        <f t="shared" si="12"/>
        <v>18.499476682981868</v>
      </c>
      <c r="O48" s="23">
        <f t="shared" si="12"/>
        <v>13.015379414170196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0</v>
      </c>
      <c r="C50" s="28">
        <f>C48</f>
        <v>309.40772203429623</v>
      </c>
      <c r="D50" s="28">
        <f>D48</f>
        <v>453.15165683151201</v>
      </c>
      <c r="E50" s="28">
        <f>E48</f>
        <v>762.55937886580818</v>
      </c>
      <c r="F50" s="29"/>
      <c r="G50" s="30">
        <f>SUM(G37,G43,G48)</f>
        <v>0</v>
      </c>
      <c r="H50" s="30">
        <f>SUM(H37,H43,H48)</f>
        <v>1802.6524483446265</v>
      </c>
      <c r="I50" s="30">
        <f>SUM(I37,I43,I48)</f>
        <v>9008.0020434068792</v>
      </c>
      <c r="J50" s="30">
        <f>SUM(J37,J43,J48)</f>
        <v>10810.654491751506</v>
      </c>
      <c r="K50" s="29"/>
      <c r="L50" s="31" t="str">
        <f t="shared" ref="L50:O51" si="13">IF(B50&lt;&gt;0,G50/B50,"--")</f>
        <v>--</v>
      </c>
      <c r="M50" s="31">
        <f t="shared" si="13"/>
        <v>5.826139168384465</v>
      </c>
      <c r="N50" s="31">
        <f t="shared" si="13"/>
        <v>19.878559214351892</v>
      </c>
      <c r="O50" s="32">
        <f t="shared" si="13"/>
        <v>14.176803526868584</v>
      </c>
    </row>
    <row r="51" spans="1:23" ht="12.75" customHeight="1" thickBot="1" x14ac:dyDescent="0.35">
      <c r="A51" s="33" t="s">
        <v>17</v>
      </c>
      <c r="B51" s="37">
        <f>SUM(B30,B50)</f>
        <v>0</v>
      </c>
      <c r="C51" s="37">
        <f>SUM(C30,C50)</f>
        <v>309.40772203429623</v>
      </c>
      <c r="D51" s="37">
        <f>SUM(D30,D50)</f>
        <v>453.15165683151201</v>
      </c>
      <c r="E51" s="37">
        <f>SUM(E30,E50)</f>
        <v>762.55937886580818</v>
      </c>
      <c r="F51" s="84"/>
      <c r="G51" s="39">
        <f>SUM(G30,G50)</f>
        <v>0</v>
      </c>
      <c r="H51" s="39">
        <f>SUM(H30,H50)</f>
        <v>1802.6524483446265</v>
      </c>
      <c r="I51" s="39">
        <f>SUM(I30,I50)</f>
        <v>9008.0020434068792</v>
      </c>
      <c r="J51" s="39">
        <f>SUM(J30,J50)</f>
        <v>10810.654491751506</v>
      </c>
      <c r="K51" s="84"/>
      <c r="L51" s="40" t="str">
        <f t="shared" si="13"/>
        <v>--</v>
      </c>
      <c r="M51" s="40">
        <f t="shared" si="13"/>
        <v>5.826139168384465</v>
      </c>
      <c r="N51" s="40">
        <f t="shared" si="13"/>
        <v>19.878559214351892</v>
      </c>
      <c r="O51" s="41">
        <f t="shared" si="13"/>
        <v>14.176803526868584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15</v>
      </c>
      <c r="V55">
        <f>$V$8</f>
        <v>37</v>
      </c>
      <c r="W55">
        <f>$W$8</f>
        <v>59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15</v>
      </c>
      <c r="V56">
        <f>$V$8</f>
        <v>37</v>
      </c>
      <c r="W56">
        <f>$W$8</f>
        <v>59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15</v>
      </c>
      <c r="V59">
        <f>$V$8</f>
        <v>37</v>
      </c>
      <c r="W59">
        <f>$W$8</f>
        <v>59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15</v>
      </c>
      <c r="V60">
        <f>$V$8</f>
        <v>37</v>
      </c>
      <c r="W60">
        <f>$W$8</f>
        <v>59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0</v>
      </c>
      <c r="C64" s="19">
        <f>C51</f>
        <v>309.40772203429623</v>
      </c>
      <c r="D64" s="19">
        <f>D51</f>
        <v>453.15165683151201</v>
      </c>
      <c r="E64" s="19">
        <f>E51</f>
        <v>762.55937886580818</v>
      </c>
      <c r="G64" s="21">
        <f>SUM(G51,G62)</f>
        <v>0</v>
      </c>
      <c r="H64" s="21">
        <f>SUM(H51,H62)</f>
        <v>1802.6524483446265</v>
      </c>
      <c r="I64" s="21">
        <f>SUM(I51,I62)</f>
        <v>9008.0020434068792</v>
      </c>
      <c r="J64" s="21">
        <f>SUM(J51,J62)</f>
        <v>10810.654491751506</v>
      </c>
      <c r="L64" s="22" t="str">
        <f>IF(B64&lt;&gt;0,G64/B64,"--")</f>
        <v>--</v>
      </c>
      <c r="M64" s="22">
        <f>IF(C64&lt;&gt;0,H64/C64,"--")</f>
        <v>5.826139168384465</v>
      </c>
      <c r="N64" s="22">
        <f>IF(D64&lt;&gt;0,I64/D64,"--")</f>
        <v>19.878559214351892</v>
      </c>
      <c r="O64" s="22">
        <f>IF(E64&lt;&gt;0,J64/E64,"--")</f>
        <v>14.176803526868584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15</v>
      </c>
      <c r="V66">
        <f>$V$8</f>
        <v>37</v>
      </c>
      <c r="W66">
        <f>$W$8</f>
        <v>59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-8.8817841970012523E-16</v>
      </c>
      <c r="N67" s="70">
        <v>0</v>
      </c>
      <c r="Q67">
        <v>134</v>
      </c>
      <c r="U67">
        <f>$U$8</f>
        <v>15</v>
      </c>
      <c r="V67">
        <f>$V$8</f>
        <v>37</v>
      </c>
      <c r="W67">
        <f>$W$8</f>
        <v>59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-8.8817841970012523E-16</v>
      </c>
      <c r="N68" s="70">
        <v>0</v>
      </c>
      <c r="Q68">
        <v>84</v>
      </c>
      <c r="R68">
        <v>19</v>
      </c>
      <c r="U68">
        <f>$U$8</f>
        <v>15</v>
      </c>
      <c r="V68">
        <f>$V$8</f>
        <v>37</v>
      </c>
      <c r="W68">
        <f>$W$8</f>
        <v>59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4.43 - Cost of Wasted UAA Mail -- Package Services, Media/Library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43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15</v>
      </c>
      <c r="V8" s="25">
        <f>VLOOKUP($Y$6,WMap,4,FALSE)</f>
        <v>37</v>
      </c>
      <c r="W8" s="26">
        <f>VLOOKUP($Y$6,WMap,5,FALSE)</f>
        <v>59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15</v>
      </c>
      <c r="V9">
        <f>$V$8</f>
        <v>37</v>
      </c>
      <c r="W9">
        <f>$W$8</f>
        <v>59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15</v>
      </c>
      <c r="V10">
        <f>$V$8</f>
        <v>37</v>
      </c>
      <c r="W10">
        <f>$W$8</f>
        <v>59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15</v>
      </c>
      <c r="V11">
        <f>$V$8</f>
        <v>37</v>
      </c>
      <c r="W11">
        <f>$W$8</f>
        <v>59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15</v>
      </c>
      <c r="V12">
        <f>$V$8</f>
        <v>37</v>
      </c>
      <c r="W12">
        <f>$W$8</f>
        <v>59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15</v>
      </c>
      <c r="V13">
        <f>$V$8</f>
        <v>37</v>
      </c>
      <c r="W13">
        <f>$W$8</f>
        <v>59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15</v>
      </c>
      <c r="V17">
        <f>$V$8</f>
        <v>37</v>
      </c>
      <c r="W17">
        <f>$W$8</f>
        <v>59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15</v>
      </c>
      <c r="V18">
        <f>$V$8</f>
        <v>37</v>
      </c>
      <c r="W18">
        <f>$W$8</f>
        <v>59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15</v>
      </c>
      <c r="V19">
        <f>$V$8</f>
        <v>37</v>
      </c>
      <c r="W19">
        <f>$W$8</f>
        <v>59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15</v>
      </c>
      <c r="V20">
        <f>$V$8</f>
        <v>37</v>
      </c>
      <c r="W20">
        <f>$W$8</f>
        <v>59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15</v>
      </c>
      <c r="V24">
        <f t="shared" ref="V24:V29" si="8">$V$8</f>
        <v>37</v>
      </c>
      <c r="W24">
        <f t="shared" ref="W24:W29" si="9">$W$8</f>
        <v>59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15</v>
      </c>
      <c r="V25">
        <f t="shared" si="8"/>
        <v>37</v>
      </c>
      <c r="W25">
        <f t="shared" si="9"/>
        <v>59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15</v>
      </c>
      <c r="V26">
        <f t="shared" si="8"/>
        <v>37</v>
      </c>
      <c r="W26">
        <f t="shared" si="9"/>
        <v>59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15</v>
      </c>
      <c r="V27">
        <f t="shared" si="8"/>
        <v>37</v>
      </c>
      <c r="W27">
        <f t="shared" si="9"/>
        <v>59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15</v>
      </c>
      <c r="V28">
        <f t="shared" si="8"/>
        <v>37</v>
      </c>
      <c r="W28">
        <f t="shared" si="9"/>
        <v>59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15</v>
      </c>
      <c r="V29">
        <f t="shared" si="8"/>
        <v>37</v>
      </c>
      <c r="W29">
        <f t="shared" si="9"/>
        <v>59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15</v>
      </c>
      <c r="V36">
        <f>$V$8</f>
        <v>37</v>
      </c>
      <c r="W36">
        <f>$W$8</f>
        <v>59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15</v>
      </c>
      <c r="V37">
        <f>$V$8</f>
        <v>37</v>
      </c>
      <c r="W37">
        <f>$W$8</f>
        <v>59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1">IF(B41&lt;&gt;0,G41/B41,"--")</f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1</v>
      </c>
      <c r="R41">
        <v>2</v>
      </c>
      <c r="U41">
        <f>$U$8</f>
        <v>15</v>
      </c>
      <c r="V41">
        <f>$V$8</f>
        <v>37</v>
      </c>
      <c r="W41">
        <f>$W$8</f>
        <v>59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5</v>
      </c>
      <c r="R42">
        <v>7</v>
      </c>
      <c r="U42">
        <f>$U$8</f>
        <v>15</v>
      </c>
      <c r="V42">
        <f>$V$8</f>
        <v>37</v>
      </c>
      <c r="W42">
        <f>$W$8</f>
        <v>59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 t="str">
        <f t="shared" si="12"/>
        <v>--</v>
      </c>
      <c r="O45" s="32" t="str">
        <f t="shared" si="12"/>
        <v>--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0</v>
      </c>
      <c r="D46" s="19">
        <f>SUM(D32,D45)</f>
        <v>0</v>
      </c>
      <c r="E46" s="19">
        <f>SUM(E32,E45)</f>
        <v>0</v>
      </c>
      <c r="G46" s="51">
        <f>SUM(G32,G45)</f>
        <v>0</v>
      </c>
      <c r="H46" s="51">
        <f>SUM(H32,H45)</f>
        <v>0</v>
      </c>
      <c r="I46" s="51">
        <f>SUM(I32,I45)</f>
        <v>0</v>
      </c>
      <c r="J46" s="51">
        <f>SUM(J32,J45)</f>
        <v>0</v>
      </c>
      <c r="L46" s="22" t="str">
        <f t="shared" si="12"/>
        <v>--</v>
      </c>
      <c r="M46" s="22" t="str">
        <f t="shared" si="12"/>
        <v>--</v>
      </c>
      <c r="N46" s="22" t="str">
        <f t="shared" si="12"/>
        <v>--</v>
      </c>
      <c r="O46" s="23" t="str">
        <f t="shared" si="12"/>
        <v>--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15</v>
      </c>
      <c r="V50">
        <f>$V$8</f>
        <v>37</v>
      </c>
      <c r="W50">
        <f>$W$8</f>
        <v>59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15</v>
      </c>
      <c r="V51">
        <f>$V$8</f>
        <v>37</v>
      </c>
      <c r="W51">
        <f>$W$8</f>
        <v>59</v>
      </c>
    </row>
    <row r="52" spans="1:23" ht="12.75" customHeight="1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14">IF(B54&lt;&gt;0,G54/B54,"--")</f>
        <v>--</v>
      </c>
      <c r="M54" s="22" t="str">
        <f t="shared" si="14"/>
        <v>--</v>
      </c>
      <c r="N54" s="22" t="str">
        <f t="shared" si="14"/>
        <v>--</v>
      </c>
      <c r="O54" s="23" t="str">
        <f t="shared" si="14"/>
        <v>--</v>
      </c>
      <c r="Q54">
        <v>105</v>
      </c>
      <c r="U54">
        <f>$U$8</f>
        <v>15</v>
      </c>
      <c r="V54">
        <f>$V$8</f>
        <v>37</v>
      </c>
      <c r="W54">
        <f>$W$8</f>
        <v>59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15</v>
      </c>
      <c r="V55">
        <f>$V$8</f>
        <v>37</v>
      </c>
      <c r="W55">
        <f>$W$8</f>
        <v>59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14"/>
        <v>--</v>
      </c>
      <c r="M56" s="31" t="str">
        <f t="shared" si="14"/>
        <v>--</v>
      </c>
      <c r="N56" s="31" t="str">
        <f t="shared" si="14"/>
        <v>--</v>
      </c>
      <c r="O56" s="32" t="str">
        <f t="shared" si="14"/>
        <v>--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0</v>
      </c>
      <c r="D57" s="104">
        <f>SUM(D52,D56)</f>
        <v>0</v>
      </c>
      <c r="E57" s="104">
        <f>SUM(E52,E56)</f>
        <v>0</v>
      </c>
      <c r="F57" s="84"/>
      <c r="G57" s="81">
        <f>SUM(G52,G56)</f>
        <v>0</v>
      </c>
      <c r="H57" s="81">
        <f>SUM(H52,H56)</f>
        <v>0</v>
      </c>
      <c r="I57" s="81">
        <f>SUM(I52,I56)</f>
        <v>0</v>
      </c>
      <c r="J57" s="39">
        <f>SUM(J52,J56)</f>
        <v>0</v>
      </c>
      <c r="K57" s="84"/>
      <c r="L57" s="40" t="str">
        <f t="shared" si="14"/>
        <v>--</v>
      </c>
      <c r="M57" s="40" t="str">
        <f t="shared" si="14"/>
        <v>--</v>
      </c>
      <c r="N57" s="40" t="str">
        <f t="shared" si="14"/>
        <v>--</v>
      </c>
      <c r="O57" s="41" t="str">
        <f t="shared" si="14"/>
        <v>--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0</v>
      </c>
      <c r="D59" s="19">
        <f>D46</f>
        <v>0</v>
      </c>
      <c r="E59" s="19">
        <f>E46</f>
        <v>0</v>
      </c>
      <c r="G59" s="51">
        <f>SUM(G46,G57)</f>
        <v>0</v>
      </c>
      <c r="H59" s="51">
        <f>SUM(H46,H57)</f>
        <v>0</v>
      </c>
      <c r="I59" s="51">
        <f>SUM(I46,I57)</f>
        <v>0</v>
      </c>
      <c r="J59" s="51">
        <f>SUM(J46,J57)</f>
        <v>0</v>
      </c>
      <c r="L59" s="22" t="str">
        <f>IF(B59&lt;&gt;0,G59/B59,"--")</f>
        <v>--</v>
      </c>
      <c r="M59" s="22" t="str">
        <f>IF(C59&lt;&gt;0,H59/C59,"--")</f>
        <v>--</v>
      </c>
      <c r="N59" s="22" t="str">
        <f>IF(D59&lt;&gt;0,I59/D59,"--")</f>
        <v>--</v>
      </c>
      <c r="O59" s="22" t="str">
        <f>IF(E59&lt;&gt;0,J59/E59,"--")</f>
        <v>--</v>
      </c>
      <c r="U59">
        <f>$U$8</f>
        <v>15</v>
      </c>
      <c r="V59">
        <f>$V$8</f>
        <v>37</v>
      </c>
      <c r="W59">
        <f>$W$8</f>
        <v>59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15</v>
      </c>
      <c r="V61">
        <f>$V$8</f>
        <v>37</v>
      </c>
      <c r="W61">
        <f>$W$8</f>
        <v>59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15</v>
      </c>
      <c r="V62">
        <f>$V$8</f>
        <v>37</v>
      </c>
      <c r="W62">
        <f>$W$8</f>
        <v>59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15</v>
      </c>
      <c r="V63">
        <f>$V$8</f>
        <v>37</v>
      </c>
      <c r="W63">
        <f>$W$8</f>
        <v>59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AQ71"/>
  <sheetViews>
    <sheetView zoomScale="70" zoomScaleNormal="70" workbookViewId="0"/>
  </sheetViews>
  <sheetFormatPr defaultRowHeight="12.5" x14ac:dyDescent="0.25"/>
  <cols>
    <col min="1" max="1" width="0.90625" customWidth="1"/>
    <col min="2" max="2" width="25.08984375" customWidth="1"/>
    <col min="3" max="3" width="14" customWidth="1"/>
    <col min="4" max="4" width="16.453125" customWidth="1"/>
    <col min="5" max="6" width="10.6328125" customWidth="1"/>
    <col min="7" max="7" width="8.6328125" customWidth="1"/>
    <col min="8" max="9" width="10.6328125" customWidth="1"/>
    <col min="10" max="10" width="8.6328125" customWidth="1"/>
    <col min="11" max="12" width="10.6328125" customWidth="1"/>
    <col min="13" max="13" width="8.6328125" customWidth="1"/>
    <col min="14" max="14" width="12.54296875" bestFit="1" customWidth="1"/>
    <col min="16" max="41" width="0" hidden="1" customWidth="1"/>
    <col min="42" max="42" width="12.54296875" hidden="1" customWidth="1"/>
  </cols>
  <sheetData>
    <row r="1" spans="2:41" ht="15.5" x14ac:dyDescent="0.35">
      <c r="B1" s="1" t="s">
        <v>257</v>
      </c>
      <c r="C1" s="1"/>
      <c r="D1" s="1"/>
      <c r="Q1" s="48" t="s">
        <v>189</v>
      </c>
      <c r="AD1" s="48" t="s">
        <v>190</v>
      </c>
    </row>
    <row r="2" spans="2:41" ht="15.5" x14ac:dyDescent="0.35">
      <c r="B2" s="1" t="s">
        <v>188</v>
      </c>
    </row>
    <row r="3" spans="2:41" ht="12.75" customHeight="1" thickBot="1" x14ac:dyDescent="0.4">
      <c r="B3" s="1"/>
    </row>
    <row r="4" spans="2:41" ht="15.5" x14ac:dyDescent="0.35">
      <c r="B4" s="4" t="s">
        <v>172</v>
      </c>
      <c r="C4" s="124"/>
      <c r="D4" s="124"/>
      <c r="E4" s="83"/>
      <c r="F4" s="83"/>
      <c r="G4" s="83"/>
      <c r="H4" s="83"/>
      <c r="I4" s="83"/>
      <c r="J4" s="83"/>
      <c r="K4" s="83"/>
      <c r="L4" s="83"/>
      <c r="M4" s="35"/>
      <c r="Q4" s="4" t="s">
        <v>172</v>
      </c>
      <c r="R4" s="124"/>
      <c r="S4" s="124"/>
      <c r="T4" s="83"/>
      <c r="U4" s="83"/>
      <c r="V4" s="83"/>
      <c r="W4" s="83"/>
      <c r="X4" s="83"/>
      <c r="Y4" s="83"/>
      <c r="Z4" s="83"/>
      <c r="AA4" s="83"/>
      <c r="AB4" s="35"/>
      <c r="AD4" s="4" t="s">
        <v>172</v>
      </c>
      <c r="AE4" s="124"/>
      <c r="AF4" s="124"/>
      <c r="AG4" s="83"/>
      <c r="AH4" s="83"/>
      <c r="AI4" s="83"/>
      <c r="AJ4" s="83"/>
      <c r="AK4" s="83"/>
      <c r="AL4" s="83"/>
      <c r="AM4" s="83"/>
      <c r="AN4" s="83"/>
      <c r="AO4" s="35"/>
    </row>
    <row r="5" spans="2:41" ht="12.75" customHeight="1" x14ac:dyDescent="0.35">
      <c r="B5" s="125"/>
      <c r="C5" s="47"/>
      <c r="D5" s="47"/>
      <c r="E5" s="109" t="s">
        <v>129</v>
      </c>
      <c r="F5" s="110"/>
      <c r="G5" s="110"/>
      <c r="H5" s="110"/>
      <c r="I5" s="110"/>
      <c r="J5" s="110"/>
      <c r="K5" s="110"/>
      <c r="L5" s="110"/>
      <c r="M5" s="111"/>
      <c r="Q5" s="125"/>
      <c r="R5" s="47"/>
      <c r="S5" s="47"/>
      <c r="T5" s="109" t="s">
        <v>129</v>
      </c>
      <c r="U5" s="110"/>
      <c r="V5" s="110"/>
      <c r="W5" s="110"/>
      <c r="X5" s="110"/>
      <c r="Y5" s="110"/>
      <c r="Z5" s="110"/>
      <c r="AA5" s="110"/>
      <c r="AB5" s="111"/>
      <c r="AD5" s="125"/>
      <c r="AE5" s="47"/>
      <c r="AF5" s="47"/>
      <c r="AG5" s="109" t="s">
        <v>129</v>
      </c>
      <c r="AH5" s="110"/>
      <c r="AI5" s="110"/>
      <c r="AJ5" s="110"/>
      <c r="AK5" s="110"/>
      <c r="AL5" s="110"/>
      <c r="AM5" s="110"/>
      <c r="AN5" s="110"/>
      <c r="AO5" s="111"/>
    </row>
    <row r="6" spans="2:41" ht="12.75" customHeight="1" x14ac:dyDescent="0.3">
      <c r="B6" s="16"/>
      <c r="C6" s="47"/>
      <c r="D6" s="47"/>
      <c r="E6" s="109" t="s">
        <v>130</v>
      </c>
      <c r="F6" s="110"/>
      <c r="G6" s="112"/>
      <c r="H6" s="109" t="s">
        <v>131</v>
      </c>
      <c r="I6" s="110"/>
      <c r="J6" s="112"/>
      <c r="K6" s="109" t="s">
        <v>132</v>
      </c>
      <c r="L6" s="110"/>
      <c r="M6" s="111"/>
      <c r="Q6" s="16"/>
      <c r="R6" s="47"/>
      <c r="S6" s="47"/>
      <c r="T6" s="109" t="s">
        <v>130</v>
      </c>
      <c r="U6" s="110"/>
      <c r="V6" s="112"/>
      <c r="W6" s="109" t="s">
        <v>131</v>
      </c>
      <c r="X6" s="110"/>
      <c r="Y6" s="112"/>
      <c r="Z6" s="109" t="s">
        <v>132</v>
      </c>
      <c r="AA6" s="110"/>
      <c r="AB6" s="111"/>
      <c r="AD6" s="16"/>
      <c r="AE6" s="47"/>
      <c r="AF6" s="47"/>
      <c r="AG6" s="109" t="s">
        <v>130</v>
      </c>
      <c r="AH6" s="110"/>
      <c r="AI6" s="112"/>
      <c r="AJ6" s="109" t="s">
        <v>131</v>
      </c>
      <c r="AK6" s="110"/>
      <c r="AL6" s="112"/>
      <c r="AM6" s="109" t="s">
        <v>132</v>
      </c>
      <c r="AN6" s="110"/>
      <c r="AO6" s="111"/>
    </row>
    <row r="7" spans="2:41" ht="13" x14ac:dyDescent="0.3">
      <c r="B7" s="16"/>
      <c r="C7" s="48"/>
      <c r="D7" s="48"/>
      <c r="E7" s="113" t="s">
        <v>133</v>
      </c>
      <c r="F7" s="114" t="s">
        <v>134</v>
      </c>
      <c r="G7" s="115" t="s">
        <v>135</v>
      </c>
      <c r="H7" s="113" t="s">
        <v>133</v>
      </c>
      <c r="I7" s="114" t="s">
        <v>134</v>
      </c>
      <c r="J7" s="115" t="s">
        <v>135</v>
      </c>
      <c r="K7" s="113" t="s">
        <v>133</v>
      </c>
      <c r="L7" s="114" t="s">
        <v>134</v>
      </c>
      <c r="M7" s="116" t="s">
        <v>135</v>
      </c>
      <c r="Q7" s="16"/>
      <c r="R7" s="48"/>
      <c r="S7" s="48"/>
      <c r="T7" s="113" t="s">
        <v>133</v>
      </c>
      <c r="U7" s="114" t="s">
        <v>134</v>
      </c>
      <c r="V7" s="115" t="s">
        <v>135</v>
      </c>
      <c r="W7" s="113" t="s">
        <v>133</v>
      </c>
      <c r="X7" s="114" t="s">
        <v>134</v>
      </c>
      <c r="Y7" s="115" t="s">
        <v>135</v>
      </c>
      <c r="Z7" s="113" t="s">
        <v>133</v>
      </c>
      <c r="AA7" s="114" t="s">
        <v>134</v>
      </c>
      <c r="AB7" s="116" t="s">
        <v>135</v>
      </c>
      <c r="AD7" s="16"/>
      <c r="AE7" s="48"/>
      <c r="AF7" s="48"/>
      <c r="AG7" s="113" t="s">
        <v>133</v>
      </c>
      <c r="AH7" s="114" t="s">
        <v>134</v>
      </c>
      <c r="AI7" s="115" t="s">
        <v>135</v>
      </c>
      <c r="AJ7" s="113" t="s">
        <v>133</v>
      </c>
      <c r="AK7" s="114" t="s">
        <v>134</v>
      </c>
      <c r="AL7" s="115" t="s">
        <v>135</v>
      </c>
      <c r="AM7" s="113" t="s">
        <v>133</v>
      </c>
      <c r="AN7" s="114" t="s">
        <v>134</v>
      </c>
      <c r="AO7" s="116" t="s">
        <v>135</v>
      </c>
    </row>
    <row r="8" spans="2:41" x14ac:dyDescent="0.25">
      <c r="B8" s="126" t="s">
        <v>136</v>
      </c>
      <c r="C8" s="29" t="s">
        <v>137</v>
      </c>
      <c r="D8" s="121" t="s">
        <v>138</v>
      </c>
      <c r="E8" s="117" t="s">
        <v>139</v>
      </c>
      <c r="F8" s="118" t="s">
        <v>140</v>
      </c>
      <c r="G8" s="119" t="s">
        <v>133</v>
      </c>
      <c r="H8" s="117" t="s">
        <v>139</v>
      </c>
      <c r="I8" s="118" t="s">
        <v>140</v>
      </c>
      <c r="J8" s="119" t="s">
        <v>133</v>
      </c>
      <c r="K8" s="117" t="s">
        <v>139</v>
      </c>
      <c r="L8" s="118" t="s">
        <v>140</v>
      </c>
      <c r="M8" s="120" t="s">
        <v>133</v>
      </c>
      <c r="Q8" s="126" t="s">
        <v>136</v>
      </c>
      <c r="R8" s="29" t="s">
        <v>137</v>
      </c>
      <c r="S8" s="121" t="s">
        <v>138</v>
      </c>
      <c r="T8" s="117" t="s">
        <v>139</v>
      </c>
      <c r="U8" s="118" t="s">
        <v>140</v>
      </c>
      <c r="V8" s="119" t="s">
        <v>133</v>
      </c>
      <c r="W8" s="117" t="s">
        <v>139</v>
      </c>
      <c r="X8" s="118" t="s">
        <v>140</v>
      </c>
      <c r="Y8" s="119" t="s">
        <v>133</v>
      </c>
      <c r="Z8" s="117" t="s">
        <v>139</v>
      </c>
      <c r="AA8" s="118" t="s">
        <v>140</v>
      </c>
      <c r="AB8" s="120" t="s">
        <v>133</v>
      </c>
      <c r="AD8" s="126" t="s">
        <v>136</v>
      </c>
      <c r="AE8" s="29" t="s">
        <v>137</v>
      </c>
      <c r="AF8" s="121" t="s">
        <v>138</v>
      </c>
      <c r="AG8" s="117" t="s">
        <v>139</v>
      </c>
      <c r="AH8" s="118" t="s">
        <v>140</v>
      </c>
      <c r="AI8" s="119" t="s">
        <v>133</v>
      </c>
      <c r="AJ8" s="117" t="s">
        <v>139</v>
      </c>
      <c r="AK8" s="118" t="s">
        <v>140</v>
      </c>
      <c r="AL8" s="119" t="s">
        <v>133</v>
      </c>
      <c r="AM8" s="117" t="s">
        <v>139</v>
      </c>
      <c r="AN8" s="118" t="s">
        <v>140</v>
      </c>
      <c r="AO8" s="120" t="s">
        <v>133</v>
      </c>
    </row>
    <row r="9" spans="2:41" x14ac:dyDescent="0.25">
      <c r="B9" s="127" t="s">
        <v>141</v>
      </c>
      <c r="C9" s="46" t="s">
        <v>142</v>
      </c>
      <c r="D9" s="46" t="s">
        <v>143</v>
      </c>
      <c r="E9" s="150">
        <f t="shared" ref="E9:E15" si="0">SUM(T9,AG9)</f>
        <v>0</v>
      </c>
      <c r="F9" s="151"/>
      <c r="G9" s="152"/>
      <c r="H9" s="150">
        <f t="shared" ref="H9:H15" si="1">SUM(W9,AJ9)</f>
        <v>0</v>
      </c>
      <c r="I9" s="151"/>
      <c r="J9" s="152"/>
      <c r="K9" s="150">
        <f t="shared" ref="K9:K15" si="2">SUM(Z9,AM9)</f>
        <v>0</v>
      </c>
      <c r="L9" s="151"/>
      <c r="M9" s="156"/>
      <c r="Q9" s="127" t="s">
        <v>141</v>
      </c>
      <c r="R9" s="46" t="s">
        <v>142</v>
      </c>
      <c r="S9" s="46" t="s">
        <v>143</v>
      </c>
      <c r="T9" s="150">
        <f>SUM('Table 4.32'!J8,'Table 4.35'!J8,'Table 4.38'!J8)</f>
        <v>0</v>
      </c>
      <c r="U9" s="151"/>
      <c r="V9" s="152"/>
      <c r="W9" s="150">
        <f>SUM('Table 4.33'!J8,'Table 4.33'!J17,'Table 4.36'!J8,'Table 4.36'!J17,'Table 4.39'!J8,'Table 4.39'!J17)</f>
        <v>0</v>
      </c>
      <c r="X9" s="151"/>
      <c r="Y9" s="152"/>
      <c r="Z9" s="150">
        <f>SUM('Table 4.34'!J8,'Table 4.34'!J24,'Table 4.37'!J8,'Table 4.37'!J24,'Table 4.40'!J8,'Table 4.40'!J24)</f>
        <v>0</v>
      </c>
      <c r="AA9" s="151"/>
      <c r="AB9" s="156"/>
      <c r="AD9" s="127" t="s">
        <v>141</v>
      </c>
      <c r="AE9" s="46" t="s">
        <v>142</v>
      </c>
      <c r="AF9" s="46" t="s">
        <v>143</v>
      </c>
      <c r="AG9" s="150">
        <f>SUM('Table 4.41'!J8)</f>
        <v>0</v>
      </c>
      <c r="AH9" s="151"/>
      <c r="AI9" s="152"/>
      <c r="AJ9" s="150">
        <f>SUM('Table 4.42'!J8,'Table 4.42'!J17)</f>
        <v>0</v>
      </c>
      <c r="AK9" s="151"/>
      <c r="AL9" s="152"/>
      <c r="AM9" s="150">
        <f>SUM('Table 4.43'!J8,'Table 4.43'!J24)</f>
        <v>0</v>
      </c>
      <c r="AN9" s="151"/>
      <c r="AO9" s="156"/>
    </row>
    <row r="10" spans="2:41" x14ac:dyDescent="0.25">
      <c r="B10" s="127" t="s">
        <v>144</v>
      </c>
      <c r="C10" s="46" t="s">
        <v>145</v>
      </c>
      <c r="D10" s="46" t="s">
        <v>251</v>
      </c>
      <c r="E10" s="153">
        <f t="shared" si="0"/>
        <v>0</v>
      </c>
      <c r="G10" s="154"/>
      <c r="H10" s="153">
        <f t="shared" si="1"/>
        <v>0</v>
      </c>
      <c r="J10" s="154"/>
      <c r="K10" s="153">
        <f t="shared" si="2"/>
        <v>0</v>
      </c>
      <c r="M10" s="17"/>
      <c r="Q10" s="127" t="s">
        <v>144</v>
      </c>
      <c r="R10" s="46" t="s">
        <v>145</v>
      </c>
      <c r="S10" s="46" t="s">
        <v>158</v>
      </c>
      <c r="T10" s="153">
        <f>SUM('Table 4.32'!J9,'Table 4.35'!J9,'Table 4.38'!J9)</f>
        <v>0</v>
      </c>
      <c r="V10" s="154"/>
      <c r="W10" s="153">
        <f>SUM('Table 4.33'!J9,'Table 4.33'!J18,'Table 4.36'!J9,'Table 4.36'!J18,'Table 4.39'!J9,'Table 4.39'!J18)+SUM('Table 4.33'!AA22,'Table 4.36'!AA22,'Table 4.39'!AA22)</f>
        <v>0</v>
      </c>
      <c r="Y10" s="154"/>
      <c r="Z10" s="153">
        <f>SUM('Table 4.34'!J9,'Table 4.34'!J25,'Table 4.37'!J9,'Table 4.37'!J25,'Table 4.40'!J9,'Table 4.40'!J25)+SUM('Table 4.34'!J20,'Table 4.37'!J20,'Table 4.40'!J20)</f>
        <v>0</v>
      </c>
      <c r="AB10" s="17"/>
      <c r="AD10" s="127" t="s">
        <v>144</v>
      </c>
      <c r="AE10" s="46" t="s">
        <v>145</v>
      </c>
      <c r="AF10" s="46" t="s">
        <v>158</v>
      </c>
      <c r="AG10" s="153">
        <f>SUM('Table 4.41'!J9)</f>
        <v>0</v>
      </c>
      <c r="AI10" s="154"/>
      <c r="AJ10" s="153">
        <f>SUM('Table 4.42'!J9,'Table 4.42'!J18)+SUM('Table 4.42'!AA22)</f>
        <v>0</v>
      </c>
      <c r="AL10" s="154"/>
      <c r="AM10" s="153">
        <f>SUM('Table 4.43'!J9,'Table 4.43'!J25)+SUM('Table 4.43'!J20)</f>
        <v>0</v>
      </c>
      <c r="AO10" s="17"/>
    </row>
    <row r="11" spans="2:41" x14ac:dyDescent="0.25">
      <c r="B11" s="127" t="s">
        <v>146</v>
      </c>
      <c r="C11" s="46" t="s">
        <v>145</v>
      </c>
      <c r="D11" s="46" t="s">
        <v>252</v>
      </c>
      <c r="E11" s="153">
        <f t="shared" si="0"/>
        <v>0</v>
      </c>
      <c r="G11" s="154"/>
      <c r="H11" s="153">
        <f t="shared" si="1"/>
        <v>0</v>
      </c>
      <c r="J11" s="154"/>
      <c r="K11" s="153">
        <f t="shared" si="2"/>
        <v>0</v>
      </c>
      <c r="M11" s="17"/>
      <c r="Q11" s="127" t="s">
        <v>146</v>
      </c>
      <c r="R11" s="46" t="s">
        <v>145</v>
      </c>
      <c r="S11" s="46" t="s">
        <v>159</v>
      </c>
      <c r="T11" s="153">
        <f>SUM('Table 4.32'!J13,'Table 4.35'!J13,'Table 4.38'!J13)</f>
        <v>0</v>
      </c>
      <c r="V11" s="154"/>
      <c r="W11" s="153">
        <f>SUM('Table 4.33'!J13,'Table 4.33'!J22,'Table 4.36'!J13,'Table 4.36'!J22,'Table 4.39'!J13,'Table 4.39'!J22)-SUM('Table 4.33'!AA22,'Table 4.36'!AA22,'Table 4.39'!AA22)</f>
        <v>0</v>
      </c>
      <c r="Y11" s="154"/>
      <c r="Z11" s="153">
        <f>SUM('Table 4.34'!J13,'Table 4.34'!J29,'Table 4.37'!J13,'Table 4.37'!J29,'Table 4.40'!J13,'Table 4.40'!J29)</f>
        <v>0</v>
      </c>
      <c r="AB11" s="17"/>
      <c r="AD11" s="127" t="s">
        <v>146</v>
      </c>
      <c r="AE11" s="46" t="s">
        <v>145</v>
      </c>
      <c r="AF11" s="46" t="s">
        <v>159</v>
      </c>
      <c r="AG11" s="153">
        <f>SUM('Table 4.41'!J13)</f>
        <v>0</v>
      </c>
      <c r="AI11" s="154"/>
      <c r="AJ11" s="153">
        <f>SUM('Table 4.42'!J13,'Table 4.42'!J22)-SUM('Table 4.42'!AA22)</f>
        <v>0</v>
      </c>
      <c r="AL11" s="154"/>
      <c r="AM11" s="153">
        <f>SUM('Table 4.43'!J13,'Table 4.43'!J29)</f>
        <v>0</v>
      </c>
      <c r="AO11" s="17"/>
    </row>
    <row r="12" spans="2:41" x14ac:dyDescent="0.25">
      <c r="B12" s="128" t="s">
        <v>160</v>
      </c>
      <c r="C12" s="46" t="s">
        <v>148</v>
      </c>
      <c r="D12" s="3" t="s">
        <v>161</v>
      </c>
      <c r="E12" s="153">
        <f t="shared" si="0"/>
        <v>0</v>
      </c>
      <c r="G12" s="154"/>
      <c r="H12" s="153">
        <f t="shared" si="1"/>
        <v>0</v>
      </c>
      <c r="J12" s="154"/>
      <c r="K12" s="153">
        <f t="shared" si="2"/>
        <v>0</v>
      </c>
      <c r="M12" s="17"/>
      <c r="Q12" s="128" t="s">
        <v>160</v>
      </c>
      <c r="R12" s="46" t="s">
        <v>148</v>
      </c>
      <c r="S12" s="3" t="s">
        <v>161</v>
      </c>
      <c r="T12" s="153">
        <f>SUM('Table 4.32'!J10,'Table 4.35'!J10,'Table 4.38'!J10)</f>
        <v>0</v>
      </c>
      <c r="V12" s="154"/>
      <c r="W12" s="153">
        <f>SUM('Table 4.33'!J10,'Table 4.33'!J19,'Table 4.36'!J10,'Table 4.36'!J19,'Table 4.39'!J10,'Table 4.39'!J19)</f>
        <v>0</v>
      </c>
      <c r="Y12" s="154"/>
      <c r="Z12" s="153">
        <f>SUM('Table 4.34'!J10,'Table 4.34'!J26,'Table 4.37'!J10,'Table 4.37'!J26,'Table 4.40'!J10,'Table 4.40'!J26)+SUM('Table 4.34'!J17,'Table 4.37'!J17,'Table 4.40'!J17)</f>
        <v>0</v>
      </c>
      <c r="AB12" s="17"/>
      <c r="AD12" s="128" t="s">
        <v>160</v>
      </c>
      <c r="AE12" s="46" t="s">
        <v>148</v>
      </c>
      <c r="AF12" s="3" t="s">
        <v>161</v>
      </c>
      <c r="AG12" s="153">
        <f>SUM('Table 4.41'!J10)</f>
        <v>0</v>
      </c>
      <c r="AI12" s="154"/>
      <c r="AJ12" s="153">
        <f>SUM('Table 4.42'!J10,'Table 4.42'!J19)</f>
        <v>0</v>
      </c>
      <c r="AL12" s="154"/>
      <c r="AM12" s="153">
        <f>SUM('Table 4.43'!J10,'Table 4.43'!J26)+SUM('Table 4.43'!J17)</f>
        <v>0</v>
      </c>
      <c r="AO12" s="17"/>
    </row>
    <row r="13" spans="2:41" x14ac:dyDescent="0.25">
      <c r="B13" s="128" t="s">
        <v>162</v>
      </c>
      <c r="C13" s="46" t="s">
        <v>145</v>
      </c>
      <c r="D13" s="3" t="s">
        <v>163</v>
      </c>
      <c r="E13" s="153">
        <f t="shared" si="0"/>
        <v>0</v>
      </c>
      <c r="G13" s="154"/>
      <c r="H13" s="153">
        <f t="shared" si="1"/>
        <v>0</v>
      </c>
      <c r="J13" s="154"/>
      <c r="K13" s="153">
        <f t="shared" si="2"/>
        <v>0</v>
      </c>
      <c r="M13" s="17"/>
      <c r="Q13" s="128" t="s">
        <v>162</v>
      </c>
      <c r="R13" s="46" t="s">
        <v>145</v>
      </c>
      <c r="S13" s="3" t="s">
        <v>163</v>
      </c>
      <c r="T13" s="153">
        <f>SUM('Table 4.32'!J12,'Table 4.35'!J12,'Table 4.38'!J12)</f>
        <v>0</v>
      </c>
      <c r="V13" s="154"/>
      <c r="W13" s="153">
        <f>SUM('Table 4.33'!J12,'Table 4.33'!J21,'Table 4.36'!J12,'Table 4.36'!J21,'Table 4.39'!J12,'Table 4.39'!J21)</f>
        <v>0</v>
      </c>
      <c r="Y13" s="154"/>
      <c r="Z13" s="153">
        <f>SUM('Table 4.34'!J12,'Table 4.34'!J28,'Table 4.37'!J12,'Table 4.37'!J28,'Table 4.40'!J12,'Table 4.40'!J28)+SUM('Table 4.34'!J19,'Table 4.37'!J19,'Table 4.40'!J19)</f>
        <v>0</v>
      </c>
      <c r="AB13" s="17"/>
      <c r="AD13" s="128" t="s">
        <v>162</v>
      </c>
      <c r="AE13" s="46" t="s">
        <v>145</v>
      </c>
      <c r="AF13" s="3" t="s">
        <v>163</v>
      </c>
      <c r="AG13" s="153">
        <f>SUM('Table 4.41'!J12)</f>
        <v>0</v>
      </c>
      <c r="AI13" s="154"/>
      <c r="AJ13" s="153">
        <f>SUM('Table 4.42'!J12,'Table 4.42'!J21)</f>
        <v>0</v>
      </c>
      <c r="AL13" s="154"/>
      <c r="AM13" s="153">
        <f>SUM('Table 4.43'!J12,'Table 4.43'!J28)+SUM('Table 4.43'!J19)</f>
        <v>0</v>
      </c>
      <c r="AO13" s="17"/>
    </row>
    <row r="14" spans="2:41" x14ac:dyDescent="0.25">
      <c r="B14" s="128" t="s">
        <v>147</v>
      </c>
      <c r="C14" s="46" t="s">
        <v>148</v>
      </c>
      <c r="D14" s="46" t="s">
        <v>149</v>
      </c>
      <c r="E14" s="153">
        <f t="shared" si="0"/>
        <v>0</v>
      </c>
      <c r="G14" s="154"/>
      <c r="H14" s="153">
        <f t="shared" si="1"/>
        <v>0</v>
      </c>
      <c r="J14" s="154"/>
      <c r="K14" s="153">
        <f t="shared" si="2"/>
        <v>0</v>
      </c>
      <c r="M14" s="17"/>
      <c r="Q14" s="128" t="s">
        <v>147</v>
      </c>
      <c r="R14" s="46" t="s">
        <v>148</v>
      </c>
      <c r="S14" s="46" t="s">
        <v>149</v>
      </c>
      <c r="T14" s="153">
        <f>SUM('Table 4.32'!J17,'Table 4.35'!J17,'Table 4.38'!J17)</f>
        <v>0</v>
      </c>
      <c r="V14" s="154"/>
      <c r="W14" s="153">
        <f>SUM('Table 4.33'!J26,'Table 4.36'!J26,'Table 4.39'!J26)</f>
        <v>0</v>
      </c>
      <c r="Y14" s="154"/>
      <c r="Z14" s="153">
        <v>0</v>
      </c>
      <c r="AB14" s="17"/>
      <c r="AD14" s="128" t="s">
        <v>147</v>
      </c>
      <c r="AE14" s="46" t="s">
        <v>148</v>
      </c>
      <c r="AF14" s="46" t="s">
        <v>149</v>
      </c>
      <c r="AG14" s="153">
        <f>SUM('Table 4.41'!J17)</f>
        <v>0</v>
      </c>
      <c r="AI14" s="154"/>
      <c r="AJ14" s="153">
        <f>SUM('Table 4.42'!J26)</f>
        <v>0</v>
      </c>
      <c r="AL14" s="154"/>
      <c r="AM14" s="153">
        <v>0</v>
      </c>
      <c r="AO14" s="17"/>
    </row>
    <row r="15" spans="2:41" x14ac:dyDescent="0.25">
      <c r="B15" s="129" t="s">
        <v>150</v>
      </c>
      <c r="C15" s="122" t="s">
        <v>142</v>
      </c>
      <c r="D15" s="123" t="s">
        <v>151</v>
      </c>
      <c r="E15" s="155">
        <f t="shared" si="0"/>
        <v>0</v>
      </c>
      <c r="F15" s="29"/>
      <c r="G15" s="121"/>
      <c r="H15" s="155">
        <f t="shared" si="1"/>
        <v>0</v>
      </c>
      <c r="I15" s="29"/>
      <c r="J15" s="121"/>
      <c r="K15" s="155">
        <f t="shared" si="2"/>
        <v>0</v>
      </c>
      <c r="L15" s="29"/>
      <c r="M15" s="130"/>
      <c r="Q15" s="129" t="s">
        <v>150</v>
      </c>
      <c r="R15" s="122" t="s">
        <v>142</v>
      </c>
      <c r="S15" s="123" t="s">
        <v>151</v>
      </c>
      <c r="T15" s="155">
        <f>SUM('Table 4.32'!J18,'Table 4.35'!J18,'Table 4.38'!J18)</f>
        <v>0</v>
      </c>
      <c r="U15" s="29"/>
      <c r="V15" s="121"/>
      <c r="W15" s="155">
        <f>SUM('Table 4.33'!J27,'Table 4.36'!J27,'Table 4.39'!J27)</f>
        <v>0</v>
      </c>
      <c r="X15" s="29"/>
      <c r="Y15" s="121"/>
      <c r="Z15" s="155">
        <v>0</v>
      </c>
      <c r="AA15" s="29"/>
      <c r="AB15" s="130"/>
      <c r="AD15" s="129" t="s">
        <v>150</v>
      </c>
      <c r="AE15" s="122" t="s">
        <v>142</v>
      </c>
      <c r="AF15" s="123" t="s">
        <v>151</v>
      </c>
      <c r="AG15" s="155">
        <f>SUM('Table 4.41'!J18)</f>
        <v>0</v>
      </c>
      <c r="AH15" s="29"/>
      <c r="AI15" s="121"/>
      <c r="AJ15" s="155">
        <f>SUM('Table 4.42'!J27)</f>
        <v>0</v>
      </c>
      <c r="AK15" s="29"/>
      <c r="AL15" s="121"/>
      <c r="AM15" s="155">
        <v>0</v>
      </c>
      <c r="AN15" s="29"/>
      <c r="AO15" s="130"/>
    </row>
    <row r="16" spans="2:41" ht="13.5" thickBot="1" x14ac:dyDescent="0.35">
      <c r="B16" s="87"/>
      <c r="C16" s="84"/>
      <c r="D16" s="131" t="s">
        <v>17</v>
      </c>
      <c r="E16" s="132">
        <f>SUM(E9:E15)</f>
        <v>0</v>
      </c>
      <c r="F16" s="133">
        <f>SUM(U16,AH16)</f>
        <v>0</v>
      </c>
      <c r="G16" s="134">
        <f>IF(F16&lt;&gt;0,E16/F16,0)</f>
        <v>0</v>
      </c>
      <c r="H16" s="132">
        <f>SUM(H9:H15)</f>
        <v>0</v>
      </c>
      <c r="I16" s="133">
        <f>SUM(X16,AK16)</f>
        <v>0</v>
      </c>
      <c r="J16" s="134">
        <f>IF(I16&lt;&gt;0,H16/I16,0)</f>
        <v>0</v>
      </c>
      <c r="K16" s="132">
        <f>SUM(K9:K15)</f>
        <v>0</v>
      </c>
      <c r="L16" s="133">
        <f>SUM(AA16,AN16)</f>
        <v>0</v>
      </c>
      <c r="M16" s="135">
        <f>IF(L16&lt;&gt;0,K16/L16,0)</f>
        <v>0</v>
      </c>
      <c r="Q16" s="87"/>
      <c r="R16" s="84"/>
      <c r="S16" s="131" t="s">
        <v>17</v>
      </c>
      <c r="T16" s="132">
        <f>SUM(T9:T15)</f>
        <v>0</v>
      </c>
      <c r="U16" s="133">
        <f>SUM('Table 4.32'!E21,'Table 4.35'!E21,'Table 4.38'!E21)</f>
        <v>0</v>
      </c>
      <c r="V16" s="134">
        <f>IF(U16&lt;&gt;0,T16/U16,0)</f>
        <v>0</v>
      </c>
      <c r="W16" s="132">
        <f>SUM(W9:W15)</f>
        <v>0</v>
      </c>
      <c r="X16" s="133">
        <f>SUM('Table 4.33'!E30,'Table 4.36'!E30,'Table 4.39'!E30)</f>
        <v>0</v>
      </c>
      <c r="Y16" s="134">
        <f>IF(X16&lt;&gt;0,W16/X16,0)</f>
        <v>0</v>
      </c>
      <c r="Z16" s="132">
        <f>SUM(Z9:Z15)</f>
        <v>0</v>
      </c>
      <c r="AA16" s="133">
        <f>SUM('Table 4.34'!E32,'Table 4.37'!E32,'Table 4.40'!E32)</f>
        <v>0</v>
      </c>
      <c r="AB16" s="135">
        <f>IF(AA16&lt;&gt;0,Z16/AA16,0)</f>
        <v>0</v>
      </c>
      <c r="AD16" s="87"/>
      <c r="AE16" s="84"/>
      <c r="AF16" s="131" t="s">
        <v>17</v>
      </c>
      <c r="AG16" s="132">
        <f>SUM(AG9:AG15)</f>
        <v>0</v>
      </c>
      <c r="AH16" s="133">
        <f>SUM('Table 4.41'!E21)</f>
        <v>0</v>
      </c>
      <c r="AI16" s="134">
        <f>IF(AH16&lt;&gt;0,AG16/AH16,0)</f>
        <v>0</v>
      </c>
      <c r="AJ16" s="132">
        <f>SUM(AJ9:AJ15)</f>
        <v>0</v>
      </c>
      <c r="AK16" s="133">
        <f>SUM('Table 4.42'!E30)</f>
        <v>0</v>
      </c>
      <c r="AL16" s="134">
        <f>IF(AK16&lt;&gt;0,AJ16/AK16,0)</f>
        <v>0</v>
      </c>
      <c r="AM16" s="132">
        <f>SUM(AM9:AM15)</f>
        <v>0</v>
      </c>
      <c r="AN16" s="133">
        <f>SUM('Table 4.43'!E32)</f>
        <v>0</v>
      </c>
      <c r="AO16" s="135">
        <f>IF(AN16&lt;&gt;0,AM16/AN16,0)</f>
        <v>0</v>
      </c>
    </row>
    <row r="17" spans="2:41" ht="13.5" thickBot="1" x14ac:dyDescent="0.35">
      <c r="D17" s="42"/>
      <c r="E17" s="47"/>
      <c r="F17" s="90"/>
      <c r="G17" s="91"/>
      <c r="H17" s="62"/>
      <c r="I17" s="90"/>
      <c r="J17" s="91"/>
      <c r="K17" s="47"/>
      <c r="L17" s="90"/>
      <c r="M17" s="91"/>
      <c r="S17" s="42"/>
      <c r="T17" s="47"/>
      <c r="U17" s="90"/>
      <c r="V17" s="91"/>
      <c r="W17" s="62"/>
      <c r="X17" s="90"/>
      <c r="Y17" s="91"/>
      <c r="Z17" s="47"/>
      <c r="AA17" s="90"/>
      <c r="AB17" s="91"/>
      <c r="AF17" s="42"/>
      <c r="AG17" s="47"/>
      <c r="AH17" s="90"/>
      <c r="AI17" s="91"/>
      <c r="AJ17" s="62"/>
      <c r="AK17" s="90"/>
      <c r="AL17" s="91"/>
      <c r="AM17" s="47"/>
      <c r="AN17" s="90"/>
      <c r="AO17" s="91"/>
    </row>
    <row r="18" spans="2:41" ht="15.5" x14ac:dyDescent="0.35">
      <c r="B18" s="4" t="s">
        <v>164</v>
      </c>
      <c r="C18" s="124"/>
      <c r="D18" s="124"/>
      <c r="E18" s="83"/>
      <c r="F18" s="83"/>
      <c r="G18" s="83"/>
      <c r="H18" s="83"/>
      <c r="I18" s="83"/>
      <c r="J18" s="83"/>
      <c r="K18" s="83"/>
      <c r="L18" s="83"/>
      <c r="M18" s="35"/>
      <c r="Q18" s="4" t="s">
        <v>164</v>
      </c>
      <c r="R18" s="124"/>
      <c r="S18" s="124"/>
      <c r="T18" s="83"/>
      <c r="U18" s="83"/>
      <c r="V18" s="83"/>
      <c r="W18" s="83"/>
      <c r="X18" s="83"/>
      <c r="Y18" s="83"/>
      <c r="Z18" s="83"/>
      <c r="AA18" s="83"/>
      <c r="AB18" s="35"/>
      <c r="AD18" s="4" t="s">
        <v>164</v>
      </c>
      <c r="AE18" s="124"/>
      <c r="AF18" s="124"/>
      <c r="AG18" s="83"/>
      <c r="AH18" s="83"/>
      <c r="AI18" s="83"/>
      <c r="AJ18" s="83"/>
      <c r="AK18" s="83"/>
      <c r="AL18" s="83"/>
      <c r="AM18" s="83"/>
      <c r="AN18" s="83"/>
      <c r="AO18" s="35"/>
    </row>
    <row r="19" spans="2:41" ht="12.75" customHeight="1" x14ac:dyDescent="0.35">
      <c r="B19" s="125"/>
      <c r="C19" s="47"/>
      <c r="D19" s="47"/>
      <c r="E19" s="109" t="s">
        <v>129</v>
      </c>
      <c r="F19" s="110"/>
      <c r="G19" s="110"/>
      <c r="H19" s="110"/>
      <c r="I19" s="110"/>
      <c r="J19" s="110"/>
      <c r="K19" s="110"/>
      <c r="L19" s="110"/>
      <c r="M19" s="111"/>
      <c r="Q19" s="125"/>
      <c r="R19" s="47"/>
      <c r="S19" s="47"/>
      <c r="T19" s="109" t="s">
        <v>129</v>
      </c>
      <c r="U19" s="110"/>
      <c r="V19" s="110"/>
      <c r="W19" s="110"/>
      <c r="X19" s="110"/>
      <c r="Y19" s="110"/>
      <c r="Z19" s="110"/>
      <c r="AA19" s="110"/>
      <c r="AB19" s="111"/>
      <c r="AD19" s="125"/>
      <c r="AE19" s="47"/>
      <c r="AF19" s="47"/>
      <c r="AG19" s="109" t="s">
        <v>129</v>
      </c>
      <c r="AH19" s="110"/>
      <c r="AI19" s="110"/>
      <c r="AJ19" s="110"/>
      <c r="AK19" s="110"/>
      <c r="AL19" s="110"/>
      <c r="AM19" s="110"/>
      <c r="AN19" s="110"/>
      <c r="AO19" s="111"/>
    </row>
    <row r="20" spans="2:41" ht="12.75" customHeight="1" x14ac:dyDescent="0.3">
      <c r="B20" s="16"/>
      <c r="C20" s="47"/>
      <c r="D20" s="47"/>
      <c r="E20" s="109" t="s">
        <v>130</v>
      </c>
      <c r="F20" s="110"/>
      <c r="G20" s="112"/>
      <c r="H20" s="109" t="s">
        <v>131</v>
      </c>
      <c r="I20" s="110"/>
      <c r="J20" s="112"/>
      <c r="K20" s="109" t="s">
        <v>132</v>
      </c>
      <c r="L20" s="110"/>
      <c r="M20" s="111"/>
      <c r="Q20" s="16"/>
      <c r="R20" s="47"/>
      <c r="S20" s="47"/>
      <c r="T20" s="109" t="s">
        <v>165</v>
      </c>
      <c r="U20" s="110"/>
      <c r="V20" s="112"/>
      <c r="W20" s="109" t="s">
        <v>166</v>
      </c>
      <c r="X20" s="110"/>
      <c r="Y20" s="112"/>
      <c r="Z20" s="109" t="s">
        <v>167</v>
      </c>
      <c r="AA20" s="110"/>
      <c r="AB20" s="111"/>
      <c r="AD20" s="16"/>
      <c r="AE20" s="47"/>
      <c r="AF20" s="47"/>
      <c r="AG20" s="109" t="s">
        <v>165</v>
      </c>
      <c r="AH20" s="110"/>
      <c r="AI20" s="112"/>
      <c r="AJ20" s="109" t="s">
        <v>166</v>
      </c>
      <c r="AK20" s="110"/>
      <c r="AL20" s="112"/>
      <c r="AM20" s="109" t="s">
        <v>167</v>
      </c>
      <c r="AN20" s="110"/>
      <c r="AO20" s="111"/>
    </row>
    <row r="21" spans="2:41" ht="13" x14ac:dyDescent="0.3">
      <c r="B21" s="16"/>
      <c r="C21" s="48"/>
      <c r="D21" s="48"/>
      <c r="E21" s="113" t="s">
        <v>133</v>
      </c>
      <c r="F21" s="114" t="s">
        <v>134</v>
      </c>
      <c r="G21" s="115" t="s">
        <v>135</v>
      </c>
      <c r="H21" s="113" t="s">
        <v>133</v>
      </c>
      <c r="I21" s="114" t="s">
        <v>134</v>
      </c>
      <c r="J21" s="115" t="s">
        <v>135</v>
      </c>
      <c r="K21" s="113" t="s">
        <v>133</v>
      </c>
      <c r="L21" s="114" t="s">
        <v>134</v>
      </c>
      <c r="M21" s="116" t="s">
        <v>135</v>
      </c>
      <c r="Q21" s="16"/>
      <c r="R21" s="48"/>
      <c r="S21" s="48"/>
      <c r="T21" s="113" t="s">
        <v>133</v>
      </c>
      <c r="U21" s="114" t="s">
        <v>134</v>
      </c>
      <c r="V21" s="115" t="s">
        <v>135</v>
      </c>
      <c r="W21" s="113" t="s">
        <v>133</v>
      </c>
      <c r="X21" s="114" t="s">
        <v>134</v>
      </c>
      <c r="Y21" s="115" t="s">
        <v>135</v>
      </c>
      <c r="Z21" s="113" t="s">
        <v>133</v>
      </c>
      <c r="AA21" s="114" t="s">
        <v>134</v>
      </c>
      <c r="AB21" s="116" t="s">
        <v>135</v>
      </c>
      <c r="AD21" s="16"/>
      <c r="AE21" s="48"/>
      <c r="AF21" s="48"/>
      <c r="AG21" s="113" t="s">
        <v>133</v>
      </c>
      <c r="AH21" s="114" t="s">
        <v>134</v>
      </c>
      <c r="AI21" s="115" t="s">
        <v>135</v>
      </c>
      <c r="AJ21" s="113" t="s">
        <v>133</v>
      </c>
      <c r="AK21" s="114" t="s">
        <v>134</v>
      </c>
      <c r="AL21" s="115" t="s">
        <v>135</v>
      </c>
      <c r="AM21" s="113" t="s">
        <v>133</v>
      </c>
      <c r="AN21" s="114" t="s">
        <v>134</v>
      </c>
      <c r="AO21" s="116" t="s">
        <v>135</v>
      </c>
    </row>
    <row r="22" spans="2:41" x14ac:dyDescent="0.25">
      <c r="B22" s="126" t="s">
        <v>136</v>
      </c>
      <c r="C22" s="29" t="s">
        <v>137</v>
      </c>
      <c r="D22" s="121" t="s">
        <v>138</v>
      </c>
      <c r="E22" s="117" t="s">
        <v>139</v>
      </c>
      <c r="F22" s="118" t="s">
        <v>140</v>
      </c>
      <c r="G22" s="119" t="s">
        <v>133</v>
      </c>
      <c r="H22" s="117" t="s">
        <v>139</v>
      </c>
      <c r="I22" s="118" t="s">
        <v>140</v>
      </c>
      <c r="J22" s="119" t="s">
        <v>133</v>
      </c>
      <c r="K22" s="117" t="s">
        <v>139</v>
      </c>
      <c r="L22" s="118" t="s">
        <v>140</v>
      </c>
      <c r="M22" s="120" t="s">
        <v>133</v>
      </c>
      <c r="Q22" s="126" t="s">
        <v>136</v>
      </c>
      <c r="R22" s="29" t="s">
        <v>137</v>
      </c>
      <c r="S22" s="121" t="s">
        <v>138</v>
      </c>
      <c r="T22" s="117" t="s">
        <v>139</v>
      </c>
      <c r="U22" s="118" t="s">
        <v>140</v>
      </c>
      <c r="V22" s="119" t="s">
        <v>133</v>
      </c>
      <c r="W22" s="117" t="s">
        <v>139</v>
      </c>
      <c r="X22" s="118" t="s">
        <v>140</v>
      </c>
      <c r="Y22" s="119" t="s">
        <v>133</v>
      </c>
      <c r="Z22" s="117" t="s">
        <v>139</v>
      </c>
      <c r="AA22" s="118" t="s">
        <v>140</v>
      </c>
      <c r="AB22" s="120" t="s">
        <v>133</v>
      </c>
      <c r="AD22" s="126" t="s">
        <v>136</v>
      </c>
      <c r="AE22" s="29" t="s">
        <v>137</v>
      </c>
      <c r="AF22" s="121" t="s">
        <v>138</v>
      </c>
      <c r="AG22" s="117" t="s">
        <v>139</v>
      </c>
      <c r="AH22" s="118" t="s">
        <v>140</v>
      </c>
      <c r="AI22" s="119" t="s">
        <v>133</v>
      </c>
      <c r="AJ22" s="117" t="s">
        <v>139</v>
      </c>
      <c r="AK22" s="118" t="s">
        <v>140</v>
      </c>
      <c r="AL22" s="119" t="s">
        <v>133</v>
      </c>
      <c r="AM22" s="117" t="s">
        <v>139</v>
      </c>
      <c r="AN22" s="118" t="s">
        <v>140</v>
      </c>
      <c r="AO22" s="120" t="s">
        <v>133</v>
      </c>
    </row>
    <row r="23" spans="2:41" x14ac:dyDescent="0.25">
      <c r="B23" s="127" t="s">
        <v>141</v>
      </c>
      <c r="C23" s="46" t="s">
        <v>142</v>
      </c>
      <c r="D23" s="46" t="s">
        <v>143</v>
      </c>
      <c r="E23" s="150">
        <f>SUM(T23,AG23)</f>
        <v>1926.3858535732095</v>
      </c>
      <c r="F23" s="151"/>
      <c r="G23" s="152"/>
      <c r="H23" s="150">
        <f>SUM(W23,AJ23)</f>
        <v>1333.8417844622168</v>
      </c>
      <c r="I23" s="151"/>
      <c r="J23" s="152"/>
      <c r="K23" s="150">
        <f>SUM(Z23,AM23)</f>
        <v>2032.1994928191973</v>
      </c>
      <c r="L23" s="151"/>
      <c r="M23" s="156"/>
      <c r="Q23" s="127" t="s">
        <v>141</v>
      </c>
      <c r="R23" s="46" t="s">
        <v>142</v>
      </c>
      <c r="S23" s="46" t="s">
        <v>143</v>
      </c>
      <c r="T23" s="150">
        <f>SUM('Table 4.32'!J25,'Table 4.32'!J31,'Table 4.35'!J25,'Table 4.35'!J31,'Table 4.38'!J25,'Table 4.38'!J31)</f>
        <v>1924.1457095113358</v>
      </c>
      <c r="U23" s="151"/>
      <c r="V23" s="152"/>
      <c r="W23" s="150">
        <f>SUM('Table 4.33'!J34,'Table 4.33'!J40,'Table 4.36'!J34,'Table 4.36'!J40,'Table 4.39'!J34,'Table 4.39'!J40)</f>
        <v>1232.6105810858246</v>
      </c>
      <c r="X23" s="151"/>
      <c r="Y23" s="152"/>
      <c r="Z23" s="150">
        <f>SUM('Table 4.34'!J36,'Table 4.34'!J41,'Table 4.37'!J36,'Table 4.37'!J41,'Table 4.40'!J36,'Table 4.40'!J41)</f>
        <v>2032.1994928191973</v>
      </c>
      <c r="AA23" s="151"/>
      <c r="AB23" s="156"/>
      <c r="AD23" s="127" t="s">
        <v>141</v>
      </c>
      <c r="AE23" s="46" t="s">
        <v>142</v>
      </c>
      <c r="AF23" s="46" t="s">
        <v>143</v>
      </c>
      <c r="AG23" s="150">
        <f>SUM('Table 4.41'!J25,'Table 4.41'!J31)</f>
        <v>2.2401440618737833</v>
      </c>
      <c r="AH23" s="151"/>
      <c r="AI23" s="152"/>
      <c r="AJ23" s="150">
        <f>SUM('Table 4.42'!J34,'Table 4.42'!J40)</f>
        <v>101.23120337639217</v>
      </c>
      <c r="AK23" s="151"/>
      <c r="AL23" s="152"/>
      <c r="AM23" s="150">
        <f>SUM('Table 4.43'!J36,'Table 4.43'!J41)</f>
        <v>0</v>
      </c>
      <c r="AN23" s="151"/>
      <c r="AO23" s="156"/>
    </row>
    <row r="24" spans="2:41" x14ac:dyDescent="0.25">
      <c r="B24" s="127" t="s">
        <v>144</v>
      </c>
      <c r="C24" s="46" t="s">
        <v>145</v>
      </c>
      <c r="D24" s="46" t="s">
        <v>251</v>
      </c>
      <c r="E24" s="153">
        <f>SUM(T24,AG24)</f>
        <v>729.4630419058974</v>
      </c>
      <c r="G24" s="154"/>
      <c r="H24" s="153">
        <f>SUM(W24,AJ24)</f>
        <v>4434.5745586210614</v>
      </c>
      <c r="J24" s="154"/>
      <c r="K24" s="153">
        <f>SUM(Z24,AM24)</f>
        <v>513.697243579202</v>
      </c>
      <c r="M24" s="17"/>
      <c r="Q24" s="127" t="s">
        <v>144</v>
      </c>
      <c r="R24" s="46" t="s">
        <v>145</v>
      </c>
      <c r="S24" s="46" t="s">
        <v>158</v>
      </c>
      <c r="T24" s="153">
        <f>SUM('Table 4.32'!J26,'Table 4.32'!J27,'Table 4.35'!J26,'Table 4.35'!J27,'Table 4.38'!J26,'Table 4.38'!J27)</f>
        <v>729.4630419058974</v>
      </c>
      <c r="V24" s="154"/>
      <c r="W24" s="153">
        <f>SUM('Table 4.33'!J35,'Table 4.33'!J36,'Table 4.36'!J35,'Table 4.36'!J36,'Table 4.39'!J35,'Table 4.39'!J36)</f>
        <v>3839.5174605302764</v>
      </c>
      <c r="Y24" s="154"/>
      <c r="Z24" s="153">
        <f>SUM('Table 4.34'!J37,'Table 4.37'!J37,'Table 4.40'!J37)</f>
        <v>513.697243579202</v>
      </c>
      <c r="AB24" s="17"/>
      <c r="AD24" s="127" t="s">
        <v>144</v>
      </c>
      <c r="AE24" s="46" t="s">
        <v>145</v>
      </c>
      <c r="AF24" s="46" t="s">
        <v>158</v>
      </c>
      <c r="AG24" s="153">
        <f>SUM('Table 4.41'!J26,'Table 4.41'!J27)</f>
        <v>0</v>
      </c>
      <c r="AI24" s="154"/>
      <c r="AJ24" s="153">
        <f>SUM('Table 4.42'!J35,'Table 4.42'!J36)</f>
        <v>595.05709809078462</v>
      </c>
      <c r="AL24" s="154"/>
      <c r="AM24" s="153">
        <f>SUM('Table 4.43'!J37)</f>
        <v>0</v>
      </c>
      <c r="AO24" s="17"/>
    </row>
    <row r="25" spans="2:41" x14ac:dyDescent="0.25">
      <c r="B25" s="127" t="s">
        <v>146</v>
      </c>
      <c r="C25" s="46" t="s">
        <v>145</v>
      </c>
      <c r="D25" s="46" t="s">
        <v>252</v>
      </c>
      <c r="E25" s="153">
        <f>SUM(T25,AG25)</f>
        <v>756.96397522512177</v>
      </c>
      <c r="G25" s="154"/>
      <c r="H25" s="153">
        <f>SUM(W25,AJ25)</f>
        <v>1361.6786016995429</v>
      </c>
      <c r="J25" s="154"/>
      <c r="K25" s="153">
        <f>SUM(Z25,AM25)</f>
        <v>811.87553771450894</v>
      </c>
      <c r="M25" s="17"/>
      <c r="Q25" s="127" t="s">
        <v>146</v>
      </c>
      <c r="R25" s="46" t="s">
        <v>145</v>
      </c>
      <c r="S25" s="46" t="s">
        <v>159</v>
      </c>
      <c r="T25" s="153">
        <f>SUM('Table 4.32'!J32,'Table 4.32'!J33,'Table 4.35'!J32,'Table 4.35'!J33,'Table 4.38'!J32,'Table 4.38'!J33)</f>
        <v>741.92369290792192</v>
      </c>
      <c r="V25" s="154"/>
      <c r="W25" s="153">
        <f>SUM('Table 4.33'!J41,'Table 4.33'!J42,'Table 4.36'!J41,'Table 4.36'!J42,'Table 4.39'!J41,'Table 4.39'!J42)</f>
        <v>1172.3120531876646</v>
      </c>
      <c r="Y25" s="154"/>
      <c r="Z25" s="153">
        <f>SUM('Table 4.34'!J42,'Table 4.37'!J42,'Table 4.40'!J42)</f>
        <v>811.87553771450894</v>
      </c>
      <c r="AB25" s="17"/>
      <c r="AD25" s="127" t="s">
        <v>146</v>
      </c>
      <c r="AE25" s="46" t="s">
        <v>145</v>
      </c>
      <c r="AF25" s="46" t="s">
        <v>159</v>
      </c>
      <c r="AG25" s="153">
        <f>SUM('Table 4.41'!J32,'Table 4.41'!J33)</f>
        <v>15.040282317199802</v>
      </c>
      <c r="AI25" s="154"/>
      <c r="AJ25" s="153">
        <f>SUM('Table 4.42'!J41,'Table 4.42'!J42)</f>
        <v>189.36654851187836</v>
      </c>
      <c r="AL25" s="154"/>
      <c r="AM25" s="153">
        <f>SUM('Table 4.43'!J42)</f>
        <v>0</v>
      </c>
      <c r="AO25" s="17"/>
    </row>
    <row r="26" spans="2:41" x14ac:dyDescent="0.25">
      <c r="B26" s="128" t="s">
        <v>147</v>
      </c>
      <c r="C26" s="46" t="s">
        <v>148</v>
      </c>
      <c r="D26" s="46" t="s">
        <v>149</v>
      </c>
      <c r="E26" s="153">
        <f>SUM(T26,AG26)</f>
        <v>6667.9640899228934</v>
      </c>
      <c r="G26" s="154"/>
      <c r="H26" s="153">
        <f>SUM(W26,AJ26)</f>
        <v>114387.55058222682</v>
      </c>
      <c r="J26" s="154"/>
      <c r="K26" s="153">
        <f>SUM(Z26,AM26)</f>
        <v>0</v>
      </c>
      <c r="M26" s="17"/>
      <c r="Q26" s="128" t="s">
        <v>147</v>
      </c>
      <c r="R26" s="46" t="s">
        <v>148</v>
      </c>
      <c r="S26" s="46" t="s">
        <v>149</v>
      </c>
      <c r="T26" s="153">
        <f>SUM('Table 4.32'!J37,'Table 4.35'!J37,'Table 4.38'!J37)</f>
        <v>6633.6305094418467</v>
      </c>
      <c r="V26" s="154"/>
      <c r="W26" s="153">
        <f>SUM('Table 4.33'!J46,'Table 4.36'!J46,'Table 4.39'!J46)</f>
        <v>106580.01934810444</v>
      </c>
      <c r="Y26" s="154"/>
      <c r="Z26" s="153">
        <v>0</v>
      </c>
      <c r="AB26" s="17"/>
      <c r="AD26" s="128" t="s">
        <v>147</v>
      </c>
      <c r="AE26" s="46" t="s">
        <v>148</v>
      </c>
      <c r="AF26" s="46" t="s">
        <v>149</v>
      </c>
      <c r="AG26" s="153">
        <f>SUM('Table 4.41'!J37)</f>
        <v>34.333580481046454</v>
      </c>
      <c r="AI26" s="154"/>
      <c r="AJ26" s="153">
        <f>SUM('Table 4.42'!J46)</f>
        <v>7807.5312341223807</v>
      </c>
      <c r="AL26" s="154"/>
      <c r="AM26" s="153">
        <v>0</v>
      </c>
      <c r="AO26" s="17"/>
    </row>
    <row r="27" spans="2:41" x14ac:dyDescent="0.25">
      <c r="B27" s="129" t="s">
        <v>150</v>
      </c>
      <c r="C27" s="122" t="s">
        <v>142</v>
      </c>
      <c r="D27" s="123" t="s">
        <v>151</v>
      </c>
      <c r="E27" s="155">
        <f>SUM(T27,AG27)</f>
        <v>7888.7664407811999</v>
      </c>
      <c r="F27" s="29"/>
      <c r="G27" s="121"/>
      <c r="H27" s="155">
        <f>SUM(W27,AJ27)</f>
        <v>18117.918486460225</v>
      </c>
      <c r="I27" s="29"/>
      <c r="J27" s="121"/>
      <c r="K27" s="155">
        <f>SUM(Z27,AM27)</f>
        <v>0</v>
      </c>
      <c r="L27" s="29"/>
      <c r="M27" s="130"/>
      <c r="Q27" s="129" t="s">
        <v>150</v>
      </c>
      <c r="R27" s="122" t="s">
        <v>142</v>
      </c>
      <c r="S27" s="123" t="s">
        <v>151</v>
      </c>
      <c r="T27" s="155">
        <f>SUM('Table 4.32'!J38,'Table 4.35'!J38,'Table 4.38'!J38)</f>
        <v>7770.8496022971894</v>
      </c>
      <c r="U27" s="29"/>
      <c r="V27" s="121"/>
      <c r="W27" s="155">
        <f>SUM('Table 4.33'!J47,'Table 4.36'!J47,'Table 4.39'!J47)</f>
        <v>16000.450078810154</v>
      </c>
      <c r="X27" s="29"/>
      <c r="Y27" s="121"/>
      <c r="Z27" s="155">
        <v>0</v>
      </c>
      <c r="AA27" s="29"/>
      <c r="AB27" s="130"/>
      <c r="AD27" s="129" t="s">
        <v>150</v>
      </c>
      <c r="AE27" s="122" t="s">
        <v>142</v>
      </c>
      <c r="AF27" s="123" t="s">
        <v>151</v>
      </c>
      <c r="AG27" s="155">
        <f>SUM('Table 4.41'!J38)</f>
        <v>117.9168384840103</v>
      </c>
      <c r="AH27" s="29"/>
      <c r="AI27" s="121"/>
      <c r="AJ27" s="155">
        <f>SUM('Table 4.42'!J47)</f>
        <v>2117.4684076500698</v>
      </c>
      <c r="AK27" s="29"/>
      <c r="AL27" s="121"/>
      <c r="AM27" s="155">
        <v>0</v>
      </c>
      <c r="AN27" s="29"/>
      <c r="AO27" s="130"/>
    </row>
    <row r="28" spans="2:41" ht="13.5" thickBot="1" x14ac:dyDescent="0.35">
      <c r="B28" s="87"/>
      <c r="C28" s="84"/>
      <c r="D28" s="131" t="s">
        <v>17</v>
      </c>
      <c r="E28" s="132">
        <f>SUM(E23:E27)</f>
        <v>17969.543401408322</v>
      </c>
      <c r="F28" s="133">
        <f>SUM(U28,AH28)</f>
        <v>2119.7830209096692</v>
      </c>
      <c r="G28" s="134">
        <f>IF(F28&lt;&gt;0,E28/F28,0)</f>
        <v>8.4770673338524034</v>
      </c>
      <c r="H28" s="132">
        <f>SUM(H23:H27)</f>
        <v>139635.56401346985</v>
      </c>
      <c r="I28" s="133">
        <f>SUM(X28,AK28)</f>
        <v>10824.754003520762</v>
      </c>
      <c r="J28" s="134">
        <f>IF(I28&lt;&gt;0,H28/I28,0)</f>
        <v>12.899652404854026</v>
      </c>
      <c r="K28" s="132">
        <f>SUM(K23:K27)</f>
        <v>3357.7722741129082</v>
      </c>
      <c r="L28" s="133">
        <f>SUM(AA28,AN28)</f>
        <v>13692.127373999452</v>
      </c>
      <c r="M28" s="135">
        <f>IF(L28&lt;&gt;0,K28/L28,0)</f>
        <v>0.24523378890625289</v>
      </c>
      <c r="Q28" s="87"/>
      <c r="R28" s="84"/>
      <c r="S28" s="131" t="s">
        <v>17</v>
      </c>
      <c r="T28" s="132">
        <f>SUM(T23:T27)</f>
        <v>17800.01255606419</v>
      </c>
      <c r="U28" s="133">
        <f>SUM('Table 4.32'!E41,'Table 4.35'!E41,'Table 4.38'!E41)</f>
        <v>2092.9668883476274</v>
      </c>
      <c r="V28" s="134">
        <f>IF(U28&lt;&gt;0,T28/U28,0)</f>
        <v>8.5046794840204516</v>
      </c>
      <c r="W28" s="132">
        <f>SUM(W23:W27)</f>
        <v>128824.90952171836</v>
      </c>
      <c r="X28" s="133">
        <f>SUM('Table 4.33'!E50,'Table 4.36'!E50,'Table 4.39'!E50)</f>
        <v>10062.194624654954</v>
      </c>
      <c r="Y28" s="134">
        <f>IF(X28&lt;&gt;0,W28/X28,0)</f>
        <v>12.802864019948922</v>
      </c>
      <c r="Z28" s="132">
        <f>SUM(Z23:Z27)</f>
        <v>3357.7722741129082</v>
      </c>
      <c r="AA28" s="133">
        <f>SUM('Table 4.34'!E45,'Table 4.37'!E45,'Table 4.40'!E45)</f>
        <v>13692.127373999452</v>
      </c>
      <c r="AB28" s="135">
        <f>IF(AA28&lt;&gt;0,Z28/AA28,0)</f>
        <v>0.24523378890625289</v>
      </c>
      <c r="AD28" s="87"/>
      <c r="AE28" s="84"/>
      <c r="AF28" s="131" t="s">
        <v>17</v>
      </c>
      <c r="AG28" s="132">
        <f>SUM(AG23:AG27)</f>
        <v>169.53084534413034</v>
      </c>
      <c r="AH28" s="133">
        <f>SUM('Table 4.41'!E41)</f>
        <v>26.816132562041815</v>
      </c>
      <c r="AI28" s="134">
        <f>IF(AH28&lt;&gt;0,AG28/AH28,0)</f>
        <v>6.3219722289149525</v>
      </c>
      <c r="AJ28" s="132">
        <f>SUM(AJ23:AJ27)</f>
        <v>10810.654491751506</v>
      </c>
      <c r="AK28" s="133">
        <f>SUM('Table 4.42'!E50)</f>
        <v>762.55937886580818</v>
      </c>
      <c r="AL28" s="134">
        <f>IF(AK28&lt;&gt;0,AJ28/AK28,0)</f>
        <v>14.176803526868584</v>
      </c>
      <c r="AM28" s="132">
        <f>SUM(AM23:AM27)</f>
        <v>0</v>
      </c>
      <c r="AN28" s="133">
        <f>SUM('Table 4.43'!E45)</f>
        <v>0</v>
      </c>
      <c r="AO28" s="135">
        <f>IF(AN28&lt;&gt;0,AM28/AN28,0)</f>
        <v>0</v>
      </c>
    </row>
    <row r="29" spans="2:41" ht="13.5" thickBot="1" x14ac:dyDescent="0.35">
      <c r="D29" s="42"/>
      <c r="E29" s="47"/>
      <c r="F29" s="90"/>
      <c r="G29" s="91"/>
      <c r="H29" s="47"/>
      <c r="I29" s="90"/>
      <c r="J29" s="91"/>
      <c r="K29" s="47"/>
      <c r="L29" s="90"/>
      <c r="M29" s="91"/>
      <c r="S29" s="42"/>
      <c r="T29" s="47"/>
      <c r="U29" s="90"/>
      <c r="V29" s="91"/>
      <c r="W29" s="47"/>
      <c r="X29" s="90"/>
      <c r="Y29" s="91"/>
      <c r="Z29" s="47"/>
      <c r="AA29" s="90"/>
      <c r="AB29" s="91"/>
      <c r="AF29" s="42"/>
      <c r="AG29" s="47"/>
      <c r="AH29" s="90"/>
      <c r="AI29" s="91"/>
      <c r="AJ29" s="47"/>
      <c r="AK29" s="90"/>
      <c r="AL29" s="91"/>
      <c r="AM29" s="47"/>
      <c r="AN29" s="90"/>
      <c r="AO29" s="91"/>
    </row>
    <row r="30" spans="2:41" ht="15.5" x14ac:dyDescent="0.35">
      <c r="B30" s="4" t="s">
        <v>168</v>
      </c>
      <c r="C30" s="124"/>
      <c r="D30" s="124"/>
      <c r="E30" s="83"/>
      <c r="F30" s="83"/>
      <c r="G30" s="83"/>
      <c r="H30" s="83"/>
      <c r="I30" s="83"/>
      <c r="J30" s="83"/>
      <c r="K30" s="83"/>
      <c r="L30" s="83"/>
      <c r="M30" s="35"/>
      <c r="Q30" s="4" t="s">
        <v>168</v>
      </c>
      <c r="R30" s="124"/>
      <c r="S30" s="124"/>
      <c r="T30" s="83"/>
      <c r="U30" s="83"/>
      <c r="V30" s="83"/>
      <c r="W30" s="83"/>
      <c r="X30" s="83"/>
      <c r="Y30" s="83"/>
      <c r="Z30" s="83"/>
      <c r="AA30" s="83"/>
      <c r="AB30" s="35"/>
      <c r="AD30" s="4" t="s">
        <v>168</v>
      </c>
      <c r="AE30" s="124"/>
      <c r="AF30" s="124"/>
      <c r="AG30" s="83"/>
      <c r="AH30" s="83"/>
      <c r="AI30" s="83"/>
      <c r="AJ30" s="83"/>
      <c r="AK30" s="83"/>
      <c r="AL30" s="83"/>
      <c r="AM30" s="83"/>
      <c r="AN30" s="83"/>
      <c r="AO30" s="35"/>
    </row>
    <row r="31" spans="2:41" ht="12.75" customHeight="1" x14ac:dyDescent="0.35">
      <c r="B31" s="125"/>
      <c r="C31" s="47"/>
      <c r="D31" s="47"/>
      <c r="E31" s="109" t="s">
        <v>129</v>
      </c>
      <c r="F31" s="110"/>
      <c r="G31" s="110"/>
      <c r="H31" s="110"/>
      <c r="I31" s="110"/>
      <c r="J31" s="110"/>
      <c r="K31" s="110"/>
      <c r="L31" s="110"/>
      <c r="M31" s="111"/>
      <c r="Q31" s="125"/>
      <c r="R31" s="47"/>
      <c r="S31" s="47"/>
      <c r="T31" s="109" t="s">
        <v>129</v>
      </c>
      <c r="U31" s="110"/>
      <c r="V31" s="110"/>
      <c r="W31" s="110"/>
      <c r="X31" s="110"/>
      <c r="Y31" s="110"/>
      <c r="Z31" s="110"/>
      <c r="AA31" s="110"/>
      <c r="AB31" s="111"/>
      <c r="AD31" s="125"/>
      <c r="AE31" s="47"/>
      <c r="AF31" s="47"/>
      <c r="AG31" s="109" t="s">
        <v>129</v>
      </c>
      <c r="AH31" s="110"/>
      <c r="AI31" s="110"/>
      <c r="AJ31" s="110"/>
      <c r="AK31" s="110"/>
      <c r="AL31" s="110"/>
      <c r="AM31" s="110"/>
      <c r="AN31" s="110"/>
      <c r="AO31" s="111"/>
    </row>
    <row r="32" spans="2:41" ht="13" x14ac:dyDescent="0.3">
      <c r="B32" s="16"/>
      <c r="C32" s="47"/>
      <c r="D32" s="47"/>
      <c r="E32" s="109" t="s">
        <v>130</v>
      </c>
      <c r="F32" s="110"/>
      <c r="G32" s="112"/>
      <c r="H32" s="109" t="s">
        <v>131</v>
      </c>
      <c r="I32" s="110"/>
      <c r="J32" s="112"/>
      <c r="K32" s="109" t="s">
        <v>132</v>
      </c>
      <c r="L32" s="110"/>
      <c r="M32" s="111"/>
      <c r="Q32" s="16"/>
      <c r="R32" s="47"/>
      <c r="S32" s="47"/>
      <c r="T32" s="109" t="s">
        <v>169</v>
      </c>
      <c r="U32" s="110"/>
      <c r="V32" s="112"/>
      <c r="W32" s="109" t="s">
        <v>170</v>
      </c>
      <c r="X32" s="110"/>
      <c r="Y32" s="112"/>
      <c r="Z32" s="109" t="s">
        <v>171</v>
      </c>
      <c r="AA32" s="110"/>
      <c r="AB32" s="111"/>
      <c r="AD32" s="16"/>
      <c r="AE32" s="47"/>
      <c r="AF32" s="47"/>
      <c r="AG32" s="109" t="s">
        <v>169</v>
      </c>
      <c r="AH32" s="110"/>
      <c r="AI32" s="112"/>
      <c r="AJ32" s="109" t="s">
        <v>170</v>
      </c>
      <c r="AK32" s="110"/>
      <c r="AL32" s="112"/>
      <c r="AM32" s="109" t="s">
        <v>171</v>
      </c>
      <c r="AN32" s="110"/>
      <c r="AO32" s="111"/>
    </row>
    <row r="33" spans="2:41" ht="13" x14ac:dyDescent="0.3">
      <c r="B33" s="16"/>
      <c r="C33" s="48"/>
      <c r="D33" s="48"/>
      <c r="E33" s="113" t="s">
        <v>133</v>
      </c>
      <c r="F33" s="114" t="s">
        <v>134</v>
      </c>
      <c r="G33" s="115" t="s">
        <v>135</v>
      </c>
      <c r="H33" s="113" t="s">
        <v>133</v>
      </c>
      <c r="I33" s="114" t="s">
        <v>134</v>
      </c>
      <c r="J33" s="115" t="s">
        <v>135</v>
      </c>
      <c r="K33" s="113" t="s">
        <v>133</v>
      </c>
      <c r="L33" s="114" t="s">
        <v>134</v>
      </c>
      <c r="M33" s="116" t="s">
        <v>135</v>
      </c>
      <c r="Q33" s="16"/>
      <c r="R33" s="48"/>
      <c r="S33" s="48"/>
      <c r="T33" s="113" t="s">
        <v>133</v>
      </c>
      <c r="U33" s="114" t="s">
        <v>134</v>
      </c>
      <c r="V33" s="115" t="s">
        <v>135</v>
      </c>
      <c r="W33" s="113" t="s">
        <v>133</v>
      </c>
      <c r="X33" s="114" t="s">
        <v>134</v>
      </c>
      <c r="Y33" s="115" t="s">
        <v>135</v>
      </c>
      <c r="Z33" s="113" t="s">
        <v>133</v>
      </c>
      <c r="AA33" s="114" t="s">
        <v>134</v>
      </c>
      <c r="AB33" s="116" t="s">
        <v>135</v>
      </c>
      <c r="AD33" s="16"/>
      <c r="AE33" s="48"/>
      <c r="AF33" s="48"/>
      <c r="AG33" s="113" t="s">
        <v>133</v>
      </c>
      <c r="AH33" s="114" t="s">
        <v>134</v>
      </c>
      <c r="AI33" s="115" t="s">
        <v>135</v>
      </c>
      <c r="AJ33" s="113" t="s">
        <v>133</v>
      </c>
      <c r="AK33" s="114" t="s">
        <v>134</v>
      </c>
      <c r="AL33" s="115" t="s">
        <v>135</v>
      </c>
      <c r="AM33" s="113" t="s">
        <v>133</v>
      </c>
      <c r="AN33" s="114" t="s">
        <v>134</v>
      </c>
      <c r="AO33" s="116" t="s">
        <v>135</v>
      </c>
    </row>
    <row r="34" spans="2:41" x14ac:dyDescent="0.25">
      <c r="B34" s="126" t="s">
        <v>136</v>
      </c>
      <c r="C34" s="29" t="s">
        <v>137</v>
      </c>
      <c r="D34" s="121" t="s">
        <v>138</v>
      </c>
      <c r="E34" s="117" t="s">
        <v>139</v>
      </c>
      <c r="F34" s="118" t="s">
        <v>140</v>
      </c>
      <c r="G34" s="119" t="s">
        <v>133</v>
      </c>
      <c r="H34" s="117" t="s">
        <v>139</v>
      </c>
      <c r="I34" s="118" t="s">
        <v>140</v>
      </c>
      <c r="J34" s="119" t="s">
        <v>133</v>
      </c>
      <c r="K34" s="117" t="s">
        <v>139</v>
      </c>
      <c r="L34" s="118" t="s">
        <v>140</v>
      </c>
      <c r="M34" s="120" t="s">
        <v>133</v>
      </c>
      <c r="Q34" s="126" t="s">
        <v>136</v>
      </c>
      <c r="R34" s="29" t="s">
        <v>137</v>
      </c>
      <c r="S34" s="121" t="s">
        <v>138</v>
      </c>
      <c r="T34" s="117" t="s">
        <v>139</v>
      </c>
      <c r="U34" s="118" t="s">
        <v>140</v>
      </c>
      <c r="V34" s="119" t="s">
        <v>133</v>
      </c>
      <c r="W34" s="117" t="s">
        <v>139</v>
      </c>
      <c r="X34" s="118" t="s">
        <v>140</v>
      </c>
      <c r="Y34" s="119" t="s">
        <v>133</v>
      </c>
      <c r="Z34" s="117" t="s">
        <v>139</v>
      </c>
      <c r="AA34" s="118" t="s">
        <v>140</v>
      </c>
      <c r="AB34" s="120" t="s">
        <v>133</v>
      </c>
      <c r="AD34" s="126" t="s">
        <v>136</v>
      </c>
      <c r="AE34" s="29" t="s">
        <v>137</v>
      </c>
      <c r="AF34" s="121" t="s">
        <v>138</v>
      </c>
      <c r="AG34" s="117" t="s">
        <v>139</v>
      </c>
      <c r="AH34" s="118" t="s">
        <v>140</v>
      </c>
      <c r="AI34" s="119" t="s">
        <v>133</v>
      </c>
      <c r="AJ34" s="117" t="s">
        <v>139</v>
      </c>
      <c r="AK34" s="118" t="s">
        <v>140</v>
      </c>
      <c r="AL34" s="119" t="s">
        <v>133</v>
      </c>
      <c r="AM34" s="117" t="s">
        <v>139</v>
      </c>
      <c r="AN34" s="118" t="s">
        <v>140</v>
      </c>
      <c r="AO34" s="120" t="s">
        <v>133</v>
      </c>
    </row>
    <row r="35" spans="2:41" x14ac:dyDescent="0.25">
      <c r="B35" s="127" t="s">
        <v>141</v>
      </c>
      <c r="C35" s="46" t="s">
        <v>142</v>
      </c>
      <c r="D35" s="46" t="s">
        <v>143</v>
      </c>
      <c r="E35" s="150">
        <f>E9+E23</f>
        <v>1926.3858535732095</v>
      </c>
      <c r="F35" s="151"/>
      <c r="G35" s="152"/>
      <c r="H35" s="150">
        <f>H9+H23</f>
        <v>1333.8417844622168</v>
      </c>
      <c r="I35" s="151"/>
      <c r="J35" s="152"/>
      <c r="K35" s="150">
        <f>K9+K23</f>
        <v>2032.1994928191973</v>
      </c>
      <c r="L35" s="151"/>
      <c r="M35" s="156"/>
      <c r="Q35" s="127" t="s">
        <v>141</v>
      </c>
      <c r="R35" s="46" t="s">
        <v>142</v>
      </c>
      <c r="S35" s="46" t="s">
        <v>143</v>
      </c>
      <c r="T35" s="150">
        <f>T9+T23</f>
        <v>1924.1457095113358</v>
      </c>
      <c r="U35" s="151"/>
      <c r="V35" s="152"/>
      <c r="W35" s="150">
        <f>W9+W23</f>
        <v>1232.6105810858246</v>
      </c>
      <c r="X35" s="151"/>
      <c r="Y35" s="152"/>
      <c r="Z35" s="150">
        <f>Z9+Z23</f>
        <v>2032.1994928191973</v>
      </c>
      <c r="AA35" s="151"/>
      <c r="AB35" s="156"/>
      <c r="AD35" s="127" t="s">
        <v>141</v>
      </c>
      <c r="AE35" s="46" t="s">
        <v>142</v>
      </c>
      <c r="AF35" s="46" t="s">
        <v>143</v>
      </c>
      <c r="AG35" s="150">
        <f>AG9+AG23</f>
        <v>2.2401440618737833</v>
      </c>
      <c r="AH35" s="151"/>
      <c r="AI35" s="152"/>
      <c r="AJ35" s="150">
        <f>AJ9+AJ23</f>
        <v>101.23120337639217</v>
      </c>
      <c r="AK35" s="151"/>
      <c r="AL35" s="152"/>
      <c r="AM35" s="150">
        <f>AM9+AM23</f>
        <v>0</v>
      </c>
      <c r="AN35" s="151"/>
      <c r="AO35" s="156"/>
    </row>
    <row r="36" spans="2:41" x14ac:dyDescent="0.25">
      <c r="B36" s="127" t="s">
        <v>144</v>
      </c>
      <c r="C36" s="46" t="s">
        <v>145</v>
      </c>
      <c r="D36" s="46" t="s">
        <v>251</v>
      </c>
      <c r="E36" s="153">
        <f>E10+E24</f>
        <v>729.4630419058974</v>
      </c>
      <c r="G36" s="154"/>
      <c r="H36" s="153">
        <f>H10+H24</f>
        <v>4434.5745586210614</v>
      </c>
      <c r="J36" s="154"/>
      <c r="K36" s="153">
        <f>K10+K24</f>
        <v>513.697243579202</v>
      </c>
      <c r="M36" s="17"/>
      <c r="Q36" s="127" t="s">
        <v>144</v>
      </c>
      <c r="R36" s="46" t="s">
        <v>145</v>
      </c>
      <c r="S36" s="46" t="s">
        <v>158</v>
      </c>
      <c r="T36" s="153">
        <f>T10+T24</f>
        <v>729.4630419058974</v>
      </c>
      <c r="V36" s="154"/>
      <c r="W36" s="153">
        <f>W10+W24</f>
        <v>3839.5174605302764</v>
      </c>
      <c r="Y36" s="154"/>
      <c r="Z36" s="153">
        <f>Z10+Z24</f>
        <v>513.697243579202</v>
      </c>
      <c r="AB36" s="17"/>
      <c r="AD36" s="127" t="s">
        <v>144</v>
      </c>
      <c r="AE36" s="46" t="s">
        <v>145</v>
      </c>
      <c r="AF36" s="46" t="s">
        <v>158</v>
      </c>
      <c r="AG36" s="153">
        <f>AG10+AG24</f>
        <v>0</v>
      </c>
      <c r="AI36" s="154"/>
      <c r="AJ36" s="153">
        <f>AJ10+AJ24</f>
        <v>595.05709809078462</v>
      </c>
      <c r="AL36" s="154"/>
      <c r="AM36" s="153">
        <f>AM10+AM24</f>
        <v>0</v>
      </c>
      <c r="AO36" s="17"/>
    </row>
    <row r="37" spans="2:41" x14ac:dyDescent="0.25">
      <c r="B37" s="127" t="s">
        <v>146</v>
      </c>
      <c r="C37" s="46" t="s">
        <v>145</v>
      </c>
      <c r="D37" s="46" t="s">
        <v>252</v>
      </c>
      <c r="E37" s="153">
        <f>E11+E25</f>
        <v>756.96397522512177</v>
      </c>
      <c r="G37" s="154"/>
      <c r="H37" s="153">
        <f>H11+H25</f>
        <v>1361.6786016995429</v>
      </c>
      <c r="J37" s="154"/>
      <c r="K37" s="153">
        <f>K11+K25</f>
        <v>811.87553771450894</v>
      </c>
      <c r="M37" s="17"/>
      <c r="Q37" s="127" t="s">
        <v>146</v>
      </c>
      <c r="R37" s="46" t="s">
        <v>145</v>
      </c>
      <c r="S37" s="46" t="s">
        <v>159</v>
      </c>
      <c r="T37" s="153">
        <f>T11+T25</f>
        <v>741.92369290792192</v>
      </c>
      <c r="V37" s="154"/>
      <c r="W37" s="153">
        <f>W11+W25</f>
        <v>1172.3120531876646</v>
      </c>
      <c r="Y37" s="154"/>
      <c r="Z37" s="153">
        <f>Z11+Z25</f>
        <v>811.87553771450894</v>
      </c>
      <c r="AB37" s="17"/>
      <c r="AD37" s="127" t="s">
        <v>146</v>
      </c>
      <c r="AE37" s="46" t="s">
        <v>145</v>
      </c>
      <c r="AF37" s="46" t="s">
        <v>159</v>
      </c>
      <c r="AG37" s="153">
        <f>AG11+AG25</f>
        <v>15.040282317199802</v>
      </c>
      <c r="AI37" s="154"/>
      <c r="AJ37" s="153">
        <f>AJ11+AJ25</f>
        <v>189.36654851187836</v>
      </c>
      <c r="AL37" s="154"/>
      <c r="AM37" s="153">
        <f>AM11+AM25</f>
        <v>0</v>
      </c>
      <c r="AO37" s="17"/>
    </row>
    <row r="38" spans="2:41" x14ac:dyDescent="0.25">
      <c r="B38" s="128" t="s">
        <v>160</v>
      </c>
      <c r="C38" s="46" t="s">
        <v>148</v>
      </c>
      <c r="D38" s="3" t="s">
        <v>161</v>
      </c>
      <c r="E38" s="153">
        <f>E12</f>
        <v>0</v>
      </c>
      <c r="G38" s="154"/>
      <c r="H38" s="153">
        <f>H12</f>
        <v>0</v>
      </c>
      <c r="J38" s="154"/>
      <c r="K38" s="153">
        <f>K12</f>
        <v>0</v>
      </c>
      <c r="M38" s="17"/>
      <c r="Q38" s="128" t="s">
        <v>160</v>
      </c>
      <c r="R38" s="46" t="s">
        <v>148</v>
      </c>
      <c r="S38" s="3" t="s">
        <v>161</v>
      </c>
      <c r="T38" s="153">
        <f>T12</f>
        <v>0</v>
      </c>
      <c r="V38" s="154"/>
      <c r="W38" s="153">
        <f>W12</f>
        <v>0</v>
      </c>
      <c r="Y38" s="154"/>
      <c r="Z38" s="153">
        <f>Z12</f>
        <v>0</v>
      </c>
      <c r="AB38" s="17"/>
      <c r="AD38" s="128" t="s">
        <v>160</v>
      </c>
      <c r="AE38" s="46" t="s">
        <v>148</v>
      </c>
      <c r="AF38" s="3" t="s">
        <v>161</v>
      </c>
      <c r="AG38" s="153">
        <f>AG12</f>
        <v>0</v>
      </c>
      <c r="AI38" s="154"/>
      <c r="AJ38" s="153">
        <f>AJ12</f>
        <v>0</v>
      </c>
      <c r="AL38" s="154"/>
      <c r="AM38" s="153">
        <f>AM12</f>
        <v>0</v>
      </c>
      <c r="AO38" s="17"/>
    </row>
    <row r="39" spans="2:41" x14ac:dyDescent="0.25">
      <c r="B39" s="128" t="s">
        <v>162</v>
      </c>
      <c r="C39" s="46" t="s">
        <v>145</v>
      </c>
      <c r="D39" s="3" t="s">
        <v>163</v>
      </c>
      <c r="E39" s="153">
        <f>E13</f>
        <v>0</v>
      </c>
      <c r="G39" s="154"/>
      <c r="H39" s="153">
        <f>H13</f>
        <v>0</v>
      </c>
      <c r="J39" s="154"/>
      <c r="K39" s="153">
        <f>K13</f>
        <v>0</v>
      </c>
      <c r="M39" s="17"/>
      <c r="Q39" s="128" t="s">
        <v>162</v>
      </c>
      <c r="R39" s="46" t="s">
        <v>145</v>
      </c>
      <c r="S39" s="3" t="s">
        <v>163</v>
      </c>
      <c r="T39" s="153">
        <f>T13</f>
        <v>0</v>
      </c>
      <c r="V39" s="154"/>
      <c r="W39" s="153">
        <f>W13</f>
        <v>0</v>
      </c>
      <c r="Y39" s="154"/>
      <c r="Z39" s="153">
        <f>Z13</f>
        <v>0</v>
      </c>
      <c r="AB39" s="17"/>
      <c r="AD39" s="128" t="s">
        <v>162</v>
      </c>
      <c r="AE39" s="46" t="s">
        <v>145</v>
      </c>
      <c r="AF39" s="3" t="s">
        <v>163</v>
      </c>
      <c r="AG39" s="153">
        <f>AG13</f>
        <v>0</v>
      </c>
      <c r="AI39" s="154"/>
      <c r="AJ39" s="153">
        <f>AJ13</f>
        <v>0</v>
      </c>
      <c r="AL39" s="154"/>
      <c r="AM39" s="153">
        <f>AM13</f>
        <v>0</v>
      </c>
      <c r="AO39" s="17"/>
    </row>
    <row r="40" spans="2:41" x14ac:dyDescent="0.25">
      <c r="B40" s="128" t="s">
        <v>147</v>
      </c>
      <c r="C40" s="46" t="s">
        <v>148</v>
      </c>
      <c r="D40" s="46" t="s">
        <v>149</v>
      </c>
      <c r="E40" s="153">
        <f>E14+E26</f>
        <v>6667.9640899228934</v>
      </c>
      <c r="G40" s="154"/>
      <c r="H40" s="153">
        <f>H14+H26</f>
        <v>114387.55058222682</v>
      </c>
      <c r="J40" s="154"/>
      <c r="K40" s="153">
        <f>K14+K26</f>
        <v>0</v>
      </c>
      <c r="M40" s="17"/>
      <c r="Q40" s="128" t="s">
        <v>147</v>
      </c>
      <c r="R40" s="46" t="s">
        <v>148</v>
      </c>
      <c r="S40" s="46" t="s">
        <v>149</v>
      </c>
      <c r="T40" s="153">
        <f>T14+T26</f>
        <v>6633.6305094418467</v>
      </c>
      <c r="V40" s="154"/>
      <c r="W40" s="153">
        <f>W14+W26</f>
        <v>106580.01934810444</v>
      </c>
      <c r="Y40" s="154"/>
      <c r="Z40" s="153">
        <f>Z14+Z26</f>
        <v>0</v>
      </c>
      <c r="AB40" s="17"/>
      <c r="AD40" s="128" t="s">
        <v>147</v>
      </c>
      <c r="AE40" s="46" t="s">
        <v>148</v>
      </c>
      <c r="AF40" s="46" t="s">
        <v>149</v>
      </c>
      <c r="AG40" s="153">
        <f>AG14+AG26</f>
        <v>34.333580481046454</v>
      </c>
      <c r="AI40" s="154"/>
      <c r="AJ40" s="153">
        <f>AJ14+AJ26</f>
        <v>7807.5312341223807</v>
      </c>
      <c r="AL40" s="154"/>
      <c r="AM40" s="153">
        <f>AM14+AM26</f>
        <v>0</v>
      </c>
      <c r="AO40" s="17"/>
    </row>
    <row r="41" spans="2:41" x14ac:dyDescent="0.25">
      <c r="B41" s="129" t="s">
        <v>150</v>
      </c>
      <c r="C41" s="122" t="s">
        <v>142</v>
      </c>
      <c r="D41" s="123" t="s">
        <v>151</v>
      </c>
      <c r="E41" s="155">
        <f>E15+E27</f>
        <v>7888.7664407811999</v>
      </c>
      <c r="F41" s="29"/>
      <c r="G41" s="121"/>
      <c r="H41" s="155">
        <f>H15+H27</f>
        <v>18117.918486460225</v>
      </c>
      <c r="I41" s="29"/>
      <c r="J41" s="121"/>
      <c r="K41" s="155">
        <f>K15+K27</f>
        <v>0</v>
      </c>
      <c r="L41" s="29"/>
      <c r="M41" s="130"/>
      <c r="Q41" s="129" t="s">
        <v>150</v>
      </c>
      <c r="R41" s="122" t="s">
        <v>142</v>
      </c>
      <c r="S41" s="123" t="s">
        <v>151</v>
      </c>
      <c r="T41" s="155">
        <f>T15+T27</f>
        <v>7770.8496022971894</v>
      </c>
      <c r="U41" s="29"/>
      <c r="V41" s="121"/>
      <c r="W41" s="155">
        <f>W15+W27</f>
        <v>16000.450078810154</v>
      </c>
      <c r="X41" s="29"/>
      <c r="Y41" s="121"/>
      <c r="Z41" s="155">
        <f>Z15+Z27</f>
        <v>0</v>
      </c>
      <c r="AA41" s="29"/>
      <c r="AB41" s="130"/>
      <c r="AD41" s="129" t="s">
        <v>150</v>
      </c>
      <c r="AE41" s="122" t="s">
        <v>142</v>
      </c>
      <c r="AF41" s="123" t="s">
        <v>151</v>
      </c>
      <c r="AG41" s="155">
        <f>AG15+AG27</f>
        <v>117.9168384840103</v>
      </c>
      <c r="AH41" s="29"/>
      <c r="AI41" s="121"/>
      <c r="AJ41" s="155">
        <f>AJ15+AJ27</f>
        <v>2117.4684076500698</v>
      </c>
      <c r="AK41" s="29"/>
      <c r="AL41" s="121"/>
      <c r="AM41" s="155">
        <f>AM15+AM27</f>
        <v>0</v>
      </c>
      <c r="AN41" s="29"/>
      <c r="AO41" s="130"/>
    </row>
    <row r="42" spans="2:41" ht="13.5" thickBot="1" x14ac:dyDescent="0.35">
      <c r="B42" s="87"/>
      <c r="C42" s="84"/>
      <c r="D42" s="131" t="s">
        <v>17</v>
      </c>
      <c r="E42" s="132">
        <f>SUM(E35:E41)</f>
        <v>17969.543401408322</v>
      </c>
      <c r="F42" s="133">
        <f>F16+F28</f>
        <v>2119.7830209096692</v>
      </c>
      <c r="G42" s="134">
        <f>IF(F42&lt;&gt;0,E42/F42,0)</f>
        <v>8.4770673338524034</v>
      </c>
      <c r="H42" s="132">
        <f>SUM(H35:H41)</f>
        <v>139635.56401346985</v>
      </c>
      <c r="I42" s="133">
        <f>I16+I28</f>
        <v>10824.754003520762</v>
      </c>
      <c r="J42" s="134">
        <f>IF(I42&lt;&gt;0,H42/I42,0)</f>
        <v>12.899652404854026</v>
      </c>
      <c r="K42" s="132">
        <f>SUM(K35:K41)</f>
        <v>3357.7722741129082</v>
      </c>
      <c r="L42" s="133">
        <f>L16+L28</f>
        <v>13692.127373999452</v>
      </c>
      <c r="M42" s="135">
        <f>IF(L42&lt;&gt;0,K42/L42,0)</f>
        <v>0.24523378890625289</v>
      </c>
      <c r="Q42" s="87"/>
      <c r="R42" s="84"/>
      <c r="S42" s="131" t="s">
        <v>17</v>
      </c>
      <c r="T42" s="132">
        <f>SUM(T35:T41)</f>
        <v>17800.01255606419</v>
      </c>
      <c r="U42" s="133">
        <f>U16+U28</f>
        <v>2092.9668883476274</v>
      </c>
      <c r="V42" s="134">
        <f>IF(U42&lt;&gt;0,T42/U42,0)</f>
        <v>8.5046794840204516</v>
      </c>
      <c r="W42" s="132">
        <f>SUM(W35:W41)</f>
        <v>128824.90952171836</v>
      </c>
      <c r="X42" s="133">
        <f>X16+X28</f>
        <v>10062.194624654954</v>
      </c>
      <c r="Y42" s="134">
        <f>IF(X42&lt;&gt;0,W42/X42,0)</f>
        <v>12.802864019948922</v>
      </c>
      <c r="Z42" s="132">
        <f>SUM(Z35:Z41)</f>
        <v>3357.7722741129082</v>
      </c>
      <c r="AA42" s="133">
        <f>AA16+AA28</f>
        <v>13692.127373999452</v>
      </c>
      <c r="AB42" s="135">
        <f>IF(AA42&lt;&gt;0,Z42/AA42,0)</f>
        <v>0.24523378890625289</v>
      </c>
      <c r="AD42" s="87"/>
      <c r="AE42" s="84"/>
      <c r="AF42" s="131" t="s">
        <v>17</v>
      </c>
      <c r="AG42" s="132">
        <f>SUM(AG35:AG41)</f>
        <v>169.53084534413034</v>
      </c>
      <c r="AH42" s="133">
        <f>AH16+AH28</f>
        <v>26.816132562041815</v>
      </c>
      <c r="AI42" s="134">
        <f>IF(AH42&lt;&gt;0,AG42/AH42,0)</f>
        <v>6.3219722289149525</v>
      </c>
      <c r="AJ42" s="132">
        <f>SUM(AJ35:AJ41)</f>
        <v>10810.654491751506</v>
      </c>
      <c r="AK42" s="133">
        <f>AK16+AK28</f>
        <v>762.55937886580818</v>
      </c>
      <c r="AL42" s="134">
        <f>IF(AK42&lt;&gt;0,AJ42/AK42,0)</f>
        <v>14.176803526868584</v>
      </c>
      <c r="AM42" s="132">
        <f>SUM(AM35:AM41)</f>
        <v>0</v>
      </c>
      <c r="AN42" s="133">
        <f>AN16+AN28</f>
        <v>0</v>
      </c>
      <c r="AO42" s="135">
        <f>IF(AN42&lt;&gt;0,AM42/AN42,0)</f>
        <v>0</v>
      </c>
    </row>
    <row r="43" spans="2:41" ht="12.75" customHeight="1" thickBot="1" x14ac:dyDescent="0.35">
      <c r="D43" s="42"/>
      <c r="E43" s="47"/>
      <c r="F43" s="90"/>
      <c r="G43" s="91"/>
      <c r="H43" s="47"/>
      <c r="I43" s="90"/>
      <c r="J43" s="91"/>
      <c r="K43" s="47"/>
      <c r="L43" s="90"/>
      <c r="M43" s="91"/>
      <c r="S43" s="42"/>
      <c r="T43" s="47"/>
      <c r="U43" s="90"/>
      <c r="V43" s="91"/>
      <c r="W43" s="47"/>
      <c r="X43" s="90"/>
      <c r="Y43" s="91"/>
      <c r="Z43" s="47"/>
      <c r="AA43" s="90"/>
      <c r="AB43" s="91"/>
      <c r="AF43" s="42"/>
      <c r="AG43" s="47"/>
      <c r="AH43" s="90"/>
      <c r="AI43" s="91"/>
      <c r="AJ43" s="47"/>
      <c r="AK43" s="90"/>
      <c r="AL43" s="91"/>
      <c r="AM43" s="47"/>
      <c r="AN43" s="90"/>
      <c r="AO43" s="91"/>
    </row>
    <row r="44" spans="2:41" ht="15.75" customHeight="1" x14ac:dyDescent="0.35">
      <c r="B44" s="4" t="s">
        <v>18</v>
      </c>
      <c r="C44" s="83"/>
      <c r="D44" s="83"/>
      <c r="E44" s="136" t="s">
        <v>174</v>
      </c>
      <c r="F44" s="137"/>
      <c r="G44" s="138"/>
      <c r="H44" s="136" t="s">
        <v>175</v>
      </c>
      <c r="I44" s="137"/>
      <c r="J44" s="138"/>
      <c r="K44" s="136" t="s">
        <v>15</v>
      </c>
      <c r="L44" s="137"/>
      <c r="M44" s="139"/>
      <c r="Q44" s="4" t="s">
        <v>18</v>
      </c>
      <c r="R44" s="83"/>
      <c r="S44" s="83"/>
      <c r="T44" s="136" t="s">
        <v>174</v>
      </c>
      <c r="U44" s="137"/>
      <c r="V44" s="138"/>
      <c r="W44" s="136" t="s">
        <v>175</v>
      </c>
      <c r="X44" s="137"/>
      <c r="Y44" s="138"/>
      <c r="Z44" s="136" t="s">
        <v>15</v>
      </c>
      <c r="AA44" s="137"/>
      <c r="AB44" s="139"/>
      <c r="AD44" s="4" t="s">
        <v>18</v>
      </c>
      <c r="AE44" s="83"/>
      <c r="AF44" s="83"/>
      <c r="AG44" s="136" t="s">
        <v>174</v>
      </c>
      <c r="AH44" s="137"/>
      <c r="AI44" s="138"/>
      <c r="AJ44" s="136" t="s">
        <v>175</v>
      </c>
      <c r="AK44" s="137"/>
      <c r="AL44" s="138"/>
      <c r="AM44" s="136" t="s">
        <v>15</v>
      </c>
      <c r="AN44" s="137"/>
      <c r="AO44" s="139"/>
    </row>
    <row r="45" spans="2:41" ht="13" x14ac:dyDescent="0.3">
      <c r="B45" s="140"/>
      <c r="E45" s="113" t="s">
        <v>133</v>
      </c>
      <c r="F45" s="114" t="s">
        <v>134</v>
      </c>
      <c r="G45" s="115" t="s">
        <v>135</v>
      </c>
      <c r="H45" s="113" t="s">
        <v>133</v>
      </c>
      <c r="I45" s="114" t="s">
        <v>134</v>
      </c>
      <c r="J45" s="115" t="s">
        <v>135</v>
      </c>
      <c r="K45" s="113" t="s">
        <v>133</v>
      </c>
      <c r="L45" s="114" t="s">
        <v>134</v>
      </c>
      <c r="M45" s="116" t="s">
        <v>135</v>
      </c>
      <c r="Q45" s="140"/>
      <c r="T45" s="113" t="s">
        <v>133</v>
      </c>
      <c r="U45" s="114" t="s">
        <v>134</v>
      </c>
      <c r="V45" s="115" t="s">
        <v>135</v>
      </c>
      <c r="W45" s="113" t="s">
        <v>133</v>
      </c>
      <c r="X45" s="114" t="s">
        <v>134</v>
      </c>
      <c r="Y45" s="115" t="s">
        <v>135</v>
      </c>
      <c r="Z45" s="113" t="s">
        <v>133</v>
      </c>
      <c r="AA45" s="114" t="s">
        <v>134</v>
      </c>
      <c r="AB45" s="116" t="s">
        <v>135</v>
      </c>
      <c r="AD45" s="140"/>
      <c r="AG45" s="113" t="s">
        <v>133</v>
      </c>
      <c r="AH45" s="114" t="s">
        <v>134</v>
      </c>
      <c r="AI45" s="115" t="s">
        <v>135</v>
      </c>
      <c r="AJ45" s="113" t="s">
        <v>133</v>
      </c>
      <c r="AK45" s="114" t="s">
        <v>134</v>
      </c>
      <c r="AL45" s="115" t="s">
        <v>135</v>
      </c>
      <c r="AM45" s="113" t="s">
        <v>133</v>
      </c>
      <c r="AN45" s="114" t="s">
        <v>134</v>
      </c>
      <c r="AO45" s="116" t="s">
        <v>135</v>
      </c>
    </row>
    <row r="46" spans="2:41" x14ac:dyDescent="0.25">
      <c r="B46" s="13"/>
      <c r="E46" s="117" t="s">
        <v>139</v>
      </c>
      <c r="F46" s="118" t="s">
        <v>140</v>
      </c>
      <c r="G46" s="119" t="s">
        <v>133</v>
      </c>
      <c r="H46" s="117" t="s">
        <v>139</v>
      </c>
      <c r="I46" s="118" t="s">
        <v>140</v>
      </c>
      <c r="J46" s="119" t="s">
        <v>133</v>
      </c>
      <c r="K46" s="117" t="s">
        <v>139</v>
      </c>
      <c r="L46" s="118" t="s">
        <v>140</v>
      </c>
      <c r="M46" s="120" t="s">
        <v>133</v>
      </c>
      <c r="Q46" s="13"/>
      <c r="T46" s="117" t="s">
        <v>139</v>
      </c>
      <c r="U46" s="118" t="s">
        <v>140</v>
      </c>
      <c r="V46" s="119" t="s">
        <v>133</v>
      </c>
      <c r="W46" s="117" t="s">
        <v>139</v>
      </c>
      <c r="X46" s="118" t="s">
        <v>140</v>
      </c>
      <c r="Y46" s="119" t="s">
        <v>133</v>
      </c>
      <c r="Z46" s="117" t="s">
        <v>139</v>
      </c>
      <c r="AA46" s="118" t="s">
        <v>140</v>
      </c>
      <c r="AB46" s="120" t="s">
        <v>133</v>
      </c>
      <c r="AD46" s="13"/>
      <c r="AG46" s="117" t="s">
        <v>139</v>
      </c>
      <c r="AH46" s="118" t="s">
        <v>140</v>
      </c>
      <c r="AI46" s="119" t="s">
        <v>133</v>
      </c>
      <c r="AJ46" s="117" t="s">
        <v>139</v>
      </c>
      <c r="AK46" s="118" t="s">
        <v>140</v>
      </c>
      <c r="AL46" s="119" t="s">
        <v>133</v>
      </c>
      <c r="AM46" s="117" t="s">
        <v>139</v>
      </c>
      <c r="AN46" s="118" t="s">
        <v>140</v>
      </c>
      <c r="AO46" s="120" t="s">
        <v>133</v>
      </c>
    </row>
    <row r="47" spans="2:41" ht="12.75" customHeight="1" x14ac:dyDescent="0.3">
      <c r="B47" s="127" t="s">
        <v>19</v>
      </c>
      <c r="E47" s="150">
        <f>SUM(T47,AG47)</f>
        <v>0</v>
      </c>
      <c r="F47" s="157">
        <f>SUM(U47,AH47)</f>
        <v>0</v>
      </c>
      <c r="G47" s="158">
        <f>IF(F47&lt;&gt;0,E47/F47,0)</f>
        <v>0</v>
      </c>
      <c r="H47" s="150">
        <f>SUM(W47,AJ47)</f>
        <v>6647.3376600240363</v>
      </c>
      <c r="I47" s="157">
        <f>SUM(X47,AK47)</f>
        <v>6585.3867000000009</v>
      </c>
      <c r="J47" s="158">
        <f>IF(I47&lt;&gt;0,H47/I47,0)</f>
        <v>1.0094073382241979</v>
      </c>
      <c r="K47" s="21">
        <f>SUM(E47,H47)</f>
        <v>6647.3376600240363</v>
      </c>
      <c r="L47" s="19">
        <f>SUM(F47,I47)</f>
        <v>6585.3867000000009</v>
      </c>
      <c r="M47" s="141">
        <f>IF(L47&lt;&gt;0,K47/L47,0)</f>
        <v>1.0094073382241979</v>
      </c>
      <c r="Q47" s="127" t="s">
        <v>19</v>
      </c>
      <c r="T47" s="150">
        <f>SUM('Table 4.32'!J46,'Table 4.35'!J46,'Table 4.38'!J46)+SUM('Table 4.33'!J55,'Table 4.36'!J55,'Table 4.39'!J55)+SUM('Table 4.34'!J50,'Table 4.37'!J50,'Table 4.40'!J50)</f>
        <v>0</v>
      </c>
      <c r="U47" s="157">
        <f>SUM('Table 4.32'!E46,'Table 4.35'!E46,'Table 4.38'!E46)+SUM('Table 4.33'!E55,'Table 4.36'!E55,'Table 4.39'!E55)+SUM('Table 4.34'!E50,'Table 4.37'!E50,'Table 4.40'!E50)</f>
        <v>0</v>
      </c>
      <c r="V47" s="158">
        <f>IF(U47&lt;&gt;0,T47/U47,0)</f>
        <v>0</v>
      </c>
      <c r="W47" s="150">
        <f>SUM('Table 4.32'!J50,'Table 4.35'!J50,'Table 4.38'!J50)+SUM('Table 4.33'!J59,'Table 4.36'!J59,'Table 4.39'!J59)+SUM('Table 4.34'!J54,'Table 4.37'!J54,'Table 4.40'!J54)</f>
        <v>6647.3376600240363</v>
      </c>
      <c r="X47" s="157">
        <f>SUM('Table 4.32'!E50,'Table 4.35'!E50,'Table 4.38'!E50)+SUM('Table 4.33'!E59,'Table 4.36'!E59,'Table 4.39'!E59)+SUM('Table 4.34'!E54,'Table 4.37'!E54,'Table 4.40'!E54)</f>
        <v>6585.3867000000009</v>
      </c>
      <c r="Y47" s="158">
        <f>IF(X47&lt;&gt;0,W47/X47,0)</f>
        <v>1.0094073382241979</v>
      </c>
      <c r="Z47" s="21">
        <f>SUM(T47,W47)</f>
        <v>6647.3376600240363</v>
      </c>
      <c r="AA47" s="19">
        <f>SUM(U47,X47)</f>
        <v>6585.3867000000009</v>
      </c>
      <c r="AB47" s="141">
        <f>IF(AA47&lt;&gt;0,Z47/AA47,0)</f>
        <v>1.0094073382241979</v>
      </c>
      <c r="AD47" s="127" t="s">
        <v>19</v>
      </c>
      <c r="AG47" s="150">
        <f>SUM('Table 4.41'!J46)+SUM('Table 4.42'!J55)+SUM('Table 4.43'!J50)</f>
        <v>0</v>
      </c>
      <c r="AH47" s="157">
        <f>SUM('Table 4.41'!E46)+SUM('Table 4.42'!E55)+SUM('Table 4.43'!E50)</f>
        <v>0</v>
      </c>
      <c r="AI47" s="158">
        <f>IF(AH47&lt;&gt;0,AG47/AH47,0)</f>
        <v>0</v>
      </c>
      <c r="AJ47" s="150">
        <f>SUM('Table 4.41'!J50)+SUM('Table 4.42'!J59)+SUM('Table 4.43'!J54)</f>
        <v>0</v>
      </c>
      <c r="AK47" s="157">
        <f>SUM('Table 4.41'!E50)+SUM('Table 4.42'!E59)+SUM('Table 4.43'!E54)</f>
        <v>0</v>
      </c>
      <c r="AL47" s="158">
        <f>IF(AK47&lt;&gt;0,AJ47/AK47,0)</f>
        <v>0</v>
      </c>
      <c r="AM47" s="21">
        <f>SUM(AG47,AJ47)</f>
        <v>0</v>
      </c>
      <c r="AN47" s="19">
        <f>SUM(AH47,AK47)</f>
        <v>0</v>
      </c>
      <c r="AO47" s="141">
        <f>IF(AN47&lt;&gt;0,AM47/AN47,0)</f>
        <v>0</v>
      </c>
    </row>
    <row r="48" spans="2:41" ht="13" x14ac:dyDescent="0.3">
      <c r="B48" s="129" t="s">
        <v>20</v>
      </c>
      <c r="C48" s="29"/>
      <c r="D48" s="29"/>
      <c r="E48" s="155">
        <f>SUM(T48,AG48)</f>
        <v>0</v>
      </c>
      <c r="F48" s="28">
        <f>SUM(U48,AH48)</f>
        <v>0</v>
      </c>
      <c r="G48" s="159">
        <f>IF(F48&lt;&gt;0,E48/F48,0)</f>
        <v>0</v>
      </c>
      <c r="H48" s="155">
        <f>SUM(W48,AJ48)</f>
        <v>4262.9181459269548</v>
      </c>
      <c r="I48" s="28">
        <f>SUM(X48,AK48)</f>
        <v>2429.5540290603144</v>
      </c>
      <c r="J48" s="159">
        <f>IF(I48&lt;&gt;0,H48/I48,0)</f>
        <v>1.7546093212735574</v>
      </c>
      <c r="K48" s="30">
        <f>SUM(E48,H48)</f>
        <v>4262.9181459269548</v>
      </c>
      <c r="L48" s="28">
        <f>SUM(F48,I48)</f>
        <v>2429.5540290603144</v>
      </c>
      <c r="M48" s="142">
        <f>IF(L48&lt;&gt;0,K48/L48,0)</f>
        <v>1.7546093212735574</v>
      </c>
      <c r="Q48" s="129" t="s">
        <v>20</v>
      </c>
      <c r="R48" s="29"/>
      <c r="S48" s="29"/>
      <c r="T48" s="155">
        <f>SUM('Table 4.32'!J47,'Table 4.35'!J47,'Table 4.38'!J47)+SUM('Table 4.33'!J56,'Table 4.36'!J56,'Table 4.39'!J56)+SUM('Table 4.34'!J51,'Table 4.37'!J51,'Table 4.40'!J51)</f>
        <v>0</v>
      </c>
      <c r="U48" s="28">
        <f>SUM('Table 4.32'!E47,'Table 4.35'!E47,'Table 4.38'!E47)+SUM('Table 4.33'!E56,'Table 4.36'!E56,'Table 4.39'!E56)+SUM('Table 4.34'!E51,'Table 4.37'!E51,'Table 4.40'!E51)</f>
        <v>0</v>
      </c>
      <c r="V48" s="159">
        <f>IF(U48&lt;&gt;0,T48/U48,0)</f>
        <v>0</v>
      </c>
      <c r="W48" s="155">
        <f>SUM('Table 4.32'!J51,'Table 4.35'!J51,'Table 4.38'!J51)+SUM('Table 4.33'!J60,'Table 4.36'!J60,'Table 4.39'!J60)+SUM('Table 4.34'!J55,'Table 4.37'!J55,'Table 4.40'!J55)</f>
        <v>4262.9181459269548</v>
      </c>
      <c r="X48" s="28">
        <f>SUM('Table 4.32'!E51,'Table 4.35'!E51,'Table 4.38'!E51)+SUM('Table 4.33'!E60,'Table 4.36'!E60,'Table 4.39'!E60)+SUM('Table 4.34'!E55,'Table 4.37'!E55,'Table 4.40'!E55)</f>
        <v>2429.5540290603144</v>
      </c>
      <c r="Y48" s="159">
        <f>IF(X48&lt;&gt;0,W48/X48,0)</f>
        <v>1.7546093212735574</v>
      </c>
      <c r="Z48" s="30">
        <f>SUM(T48,W48)</f>
        <v>4262.9181459269548</v>
      </c>
      <c r="AA48" s="28">
        <f>SUM(U48,X48)</f>
        <v>2429.5540290603144</v>
      </c>
      <c r="AB48" s="142">
        <f>IF(AA48&lt;&gt;0,Z48/AA48,0)</f>
        <v>1.7546093212735574</v>
      </c>
      <c r="AD48" s="129" t="s">
        <v>20</v>
      </c>
      <c r="AE48" s="29"/>
      <c r="AF48" s="29"/>
      <c r="AG48" s="155">
        <f>SUM('Table 4.41'!J47)+SUM('Table 4.42'!J56)+SUM('Table 4.43'!J51)</f>
        <v>0</v>
      </c>
      <c r="AH48" s="28">
        <f>SUM('Table 4.41'!E47)+SUM('Table 4.42'!E56)+SUM('Table 4.43'!E51)</f>
        <v>0</v>
      </c>
      <c r="AI48" s="159">
        <f>IF(AH48&lt;&gt;0,AG48/AH48,0)</f>
        <v>0</v>
      </c>
      <c r="AJ48" s="155">
        <f>SUM('Table 4.41'!J51)+SUM('Table 4.42'!J60)+SUM('Table 4.43'!J55)</f>
        <v>0</v>
      </c>
      <c r="AK48" s="28">
        <f>SUM('Table 4.41'!E51)+SUM('Table 4.42'!E60)+SUM('Table 4.43'!E55)</f>
        <v>0</v>
      </c>
      <c r="AL48" s="159">
        <f>IF(AK48&lt;&gt;0,AJ48/AK48,0)</f>
        <v>0</v>
      </c>
      <c r="AM48" s="30">
        <f>SUM(AG48,AJ48)</f>
        <v>0</v>
      </c>
      <c r="AN48" s="28">
        <f>SUM(AH48,AK48)</f>
        <v>0</v>
      </c>
      <c r="AO48" s="142">
        <f>IF(AN48&lt;&gt;0,AM48/AN48,0)</f>
        <v>0</v>
      </c>
    </row>
    <row r="49" spans="2:43" ht="13.5" thickBot="1" x14ac:dyDescent="0.35">
      <c r="B49" s="87"/>
      <c r="C49" s="84"/>
      <c r="D49" s="131" t="s">
        <v>17</v>
      </c>
      <c r="E49" s="132">
        <f>SUM(E47:E48)</f>
        <v>0</v>
      </c>
      <c r="F49" s="133">
        <f>SUM(F47:F48)</f>
        <v>0</v>
      </c>
      <c r="G49" s="143">
        <f>IF(F49&lt;&gt;0,E49/F49,0)</f>
        <v>0</v>
      </c>
      <c r="H49" s="132">
        <f>SUM(H47:H48)</f>
        <v>10910.25580595099</v>
      </c>
      <c r="I49" s="133">
        <f>SUM(I47:I48)</f>
        <v>9014.9407290603158</v>
      </c>
      <c r="J49" s="143">
        <f>IF(I49&lt;&gt;0,H49/I49,0)</f>
        <v>1.2102415461014613</v>
      </c>
      <c r="K49" s="132">
        <f>SUM(K47:K48)</f>
        <v>10910.25580595099</v>
      </c>
      <c r="L49" s="133">
        <f>SUM(L47:L48)</f>
        <v>9014.9407290603158</v>
      </c>
      <c r="M49" s="135">
        <f>IF(L49&lt;&gt;0,K49/L49,0)</f>
        <v>1.2102415461014613</v>
      </c>
      <c r="Q49" s="87"/>
      <c r="R49" s="84"/>
      <c r="S49" s="131" t="s">
        <v>17</v>
      </c>
      <c r="T49" s="132">
        <f>SUM(T47:T48)</f>
        <v>0</v>
      </c>
      <c r="U49" s="133">
        <f>SUM(U47:U48)</f>
        <v>0</v>
      </c>
      <c r="V49" s="143">
        <f>IF(U49&lt;&gt;0,T49/U49,0)</f>
        <v>0</v>
      </c>
      <c r="W49" s="132">
        <f>SUM(W47:W48)</f>
        <v>10910.25580595099</v>
      </c>
      <c r="X49" s="133">
        <f>SUM(X47:X48)</f>
        <v>9014.9407290603158</v>
      </c>
      <c r="Y49" s="143">
        <f>IF(X49&lt;&gt;0,W49/X49,0)</f>
        <v>1.2102415461014613</v>
      </c>
      <c r="Z49" s="132">
        <f>SUM(Z47:Z48)</f>
        <v>10910.25580595099</v>
      </c>
      <c r="AA49" s="133">
        <f>SUM(AA47:AA48)</f>
        <v>9014.9407290603158</v>
      </c>
      <c r="AB49" s="135">
        <f>IF(AA49&lt;&gt;0,Z49/AA49,0)</f>
        <v>1.2102415461014613</v>
      </c>
      <c r="AD49" s="87"/>
      <c r="AE49" s="84"/>
      <c r="AF49" s="131" t="s">
        <v>17</v>
      </c>
      <c r="AG49" s="132">
        <f>SUM(AG47:AG48)</f>
        <v>0</v>
      </c>
      <c r="AH49" s="133">
        <f>SUM(AH47:AH48)</f>
        <v>0</v>
      </c>
      <c r="AI49" s="143">
        <f>IF(AH49&lt;&gt;0,AG49/AH49,0)</f>
        <v>0</v>
      </c>
      <c r="AJ49" s="132">
        <f>SUM(AJ47:AJ48)</f>
        <v>0</v>
      </c>
      <c r="AK49" s="133">
        <f>SUM(AK47:AK48)</f>
        <v>0</v>
      </c>
      <c r="AL49" s="143">
        <f>IF(AK49&lt;&gt;0,AJ49/AK49,0)</f>
        <v>0</v>
      </c>
      <c r="AM49" s="132">
        <f>SUM(AM47:AM48)</f>
        <v>0</v>
      </c>
      <c r="AN49" s="133">
        <f>SUM(AN47:AN48)</f>
        <v>0</v>
      </c>
      <c r="AO49" s="135">
        <f>IF(AN49&lt;&gt;0,AM49/AN49,0)</f>
        <v>0</v>
      </c>
    </row>
    <row r="50" spans="2:43" ht="12.75" customHeight="1" thickBot="1" x14ac:dyDescent="0.3"/>
    <row r="51" spans="2:43" ht="15.75" customHeight="1" x14ac:dyDescent="0.35">
      <c r="B51" s="145" t="s">
        <v>15</v>
      </c>
      <c r="C51" s="83"/>
      <c r="D51" s="83"/>
      <c r="E51" s="136" t="s">
        <v>174</v>
      </c>
      <c r="F51" s="137"/>
      <c r="G51" s="138"/>
      <c r="H51" s="136" t="s">
        <v>175</v>
      </c>
      <c r="I51" s="137"/>
      <c r="J51" s="138"/>
      <c r="K51" s="136" t="s">
        <v>15</v>
      </c>
      <c r="L51" s="137"/>
      <c r="M51" s="139"/>
      <c r="Q51" s="145" t="s">
        <v>15</v>
      </c>
      <c r="R51" s="83"/>
      <c r="S51" s="83"/>
      <c r="T51" s="136" t="s">
        <v>174</v>
      </c>
      <c r="U51" s="137"/>
      <c r="V51" s="138"/>
      <c r="W51" s="136" t="s">
        <v>175</v>
      </c>
      <c r="X51" s="137"/>
      <c r="Y51" s="138"/>
      <c r="Z51" s="136" t="s">
        <v>15</v>
      </c>
      <c r="AA51" s="137"/>
      <c r="AB51" s="139"/>
      <c r="AD51" s="145" t="s">
        <v>15</v>
      </c>
      <c r="AE51" s="83"/>
      <c r="AF51" s="83"/>
      <c r="AG51" s="136" t="s">
        <v>174</v>
      </c>
      <c r="AH51" s="137"/>
      <c r="AI51" s="138"/>
      <c r="AJ51" s="136" t="s">
        <v>175</v>
      </c>
      <c r="AK51" s="137"/>
      <c r="AL51" s="138"/>
      <c r="AM51" s="136" t="s">
        <v>15</v>
      </c>
      <c r="AN51" s="137"/>
      <c r="AO51" s="139"/>
    </row>
    <row r="52" spans="2:43" ht="13" x14ac:dyDescent="0.3">
      <c r="B52" s="13"/>
      <c r="D52" s="106"/>
      <c r="E52" s="113" t="s">
        <v>133</v>
      </c>
      <c r="F52" s="114" t="s">
        <v>134</v>
      </c>
      <c r="G52" s="115" t="s">
        <v>135</v>
      </c>
      <c r="H52" s="113" t="s">
        <v>133</v>
      </c>
      <c r="I52" s="114" t="s">
        <v>134</v>
      </c>
      <c r="J52" s="115" t="s">
        <v>135</v>
      </c>
      <c r="K52" s="113" t="s">
        <v>133</v>
      </c>
      <c r="L52" s="114" t="s">
        <v>134</v>
      </c>
      <c r="M52" s="116" t="s">
        <v>135</v>
      </c>
      <c r="Q52" s="13"/>
      <c r="S52" s="106"/>
      <c r="T52" s="113" t="s">
        <v>133</v>
      </c>
      <c r="U52" s="114" t="s">
        <v>134</v>
      </c>
      <c r="V52" s="115" t="s">
        <v>135</v>
      </c>
      <c r="W52" s="113" t="s">
        <v>133</v>
      </c>
      <c r="X52" s="114" t="s">
        <v>134</v>
      </c>
      <c r="Y52" s="115" t="s">
        <v>135</v>
      </c>
      <c r="Z52" s="113" t="s">
        <v>133</v>
      </c>
      <c r="AA52" s="114" t="s">
        <v>134</v>
      </c>
      <c r="AB52" s="116" t="s">
        <v>135</v>
      </c>
      <c r="AD52" s="13"/>
      <c r="AF52" s="106"/>
      <c r="AG52" s="113" t="s">
        <v>133</v>
      </c>
      <c r="AH52" s="114" t="s">
        <v>134</v>
      </c>
      <c r="AI52" s="115" t="s">
        <v>135</v>
      </c>
      <c r="AJ52" s="113" t="s">
        <v>133</v>
      </c>
      <c r="AK52" s="114" t="s">
        <v>134</v>
      </c>
      <c r="AL52" s="115" t="s">
        <v>135</v>
      </c>
      <c r="AM52" s="113" t="s">
        <v>133</v>
      </c>
      <c r="AN52" s="114" t="s">
        <v>134</v>
      </c>
      <c r="AO52" s="116" t="s">
        <v>135</v>
      </c>
    </row>
    <row r="53" spans="2:43" ht="12.75" customHeight="1" x14ac:dyDescent="0.3">
      <c r="B53" s="13"/>
      <c r="D53" s="42"/>
      <c r="E53" s="117" t="s">
        <v>139</v>
      </c>
      <c r="F53" s="118" t="s">
        <v>140</v>
      </c>
      <c r="G53" s="119" t="s">
        <v>133</v>
      </c>
      <c r="H53" s="117" t="s">
        <v>139</v>
      </c>
      <c r="I53" s="118" t="s">
        <v>140</v>
      </c>
      <c r="J53" s="119" t="s">
        <v>133</v>
      </c>
      <c r="K53" s="117" t="s">
        <v>139</v>
      </c>
      <c r="L53" s="118" t="s">
        <v>140</v>
      </c>
      <c r="M53" s="120" t="s">
        <v>133</v>
      </c>
      <c r="Q53" s="13"/>
      <c r="S53" s="42"/>
      <c r="T53" s="117" t="s">
        <v>139</v>
      </c>
      <c r="U53" s="118" t="s">
        <v>140</v>
      </c>
      <c r="V53" s="119" t="s">
        <v>133</v>
      </c>
      <c r="W53" s="117" t="s">
        <v>139</v>
      </c>
      <c r="X53" s="118" t="s">
        <v>140</v>
      </c>
      <c r="Y53" s="119" t="s">
        <v>133</v>
      </c>
      <c r="Z53" s="117" t="s">
        <v>139</v>
      </c>
      <c r="AA53" s="118" t="s">
        <v>140</v>
      </c>
      <c r="AB53" s="120" t="s">
        <v>133</v>
      </c>
      <c r="AD53" s="13"/>
      <c r="AF53" s="42"/>
      <c r="AG53" s="117" t="s">
        <v>139</v>
      </c>
      <c r="AH53" s="118" t="s">
        <v>140</v>
      </c>
      <c r="AI53" s="119" t="s">
        <v>133</v>
      </c>
      <c r="AJ53" s="117" t="s">
        <v>139</v>
      </c>
      <c r="AK53" s="118" t="s">
        <v>140</v>
      </c>
      <c r="AL53" s="119" t="s">
        <v>133</v>
      </c>
      <c r="AM53" s="117" t="s">
        <v>139</v>
      </c>
      <c r="AN53" s="118" t="s">
        <v>140</v>
      </c>
      <c r="AO53" s="120" t="s">
        <v>133</v>
      </c>
    </row>
    <row r="54" spans="2:43" ht="12.75" customHeight="1" x14ac:dyDescent="0.3">
      <c r="B54" s="13" t="s">
        <v>176</v>
      </c>
      <c r="D54" s="42"/>
      <c r="E54" s="150">
        <f>SUM(E16,H16,K16)</f>
        <v>0</v>
      </c>
      <c r="F54" s="157">
        <f>SUM(F16,I16,L16)</f>
        <v>0</v>
      </c>
      <c r="G54" s="158">
        <f>IF(F54&lt;&gt;0,E54/F54,0)</f>
        <v>0</v>
      </c>
      <c r="H54" s="150">
        <f>SUM(E28,H28,K28)</f>
        <v>160962.87968899109</v>
      </c>
      <c r="I54" s="157">
        <f>SUM(F28,I28,L28)</f>
        <v>26636.664398429886</v>
      </c>
      <c r="J54" s="158">
        <f>IF(I54&lt;&gt;0,H54/I54,0)</f>
        <v>6.0429067724590597</v>
      </c>
      <c r="K54" s="21">
        <f>SUM(E54,H54)</f>
        <v>160962.87968899109</v>
      </c>
      <c r="L54" s="19">
        <f>SUM(F54,I54)</f>
        <v>26636.664398429886</v>
      </c>
      <c r="M54" s="146">
        <f>IF(L54&lt;&gt;0,K54/L54,0)</f>
        <v>6.0429067724590597</v>
      </c>
      <c r="Q54" s="13" t="s">
        <v>176</v>
      </c>
      <c r="S54" s="42"/>
      <c r="T54" s="150">
        <f>SUM(T16,W16,Z16)</f>
        <v>0</v>
      </c>
      <c r="U54" s="157">
        <f>SUM(U16,X16,AA16)</f>
        <v>0</v>
      </c>
      <c r="V54" s="158">
        <f>IF(U54&lt;&gt;0,T54/U54,0)</f>
        <v>0</v>
      </c>
      <c r="W54" s="150">
        <f>SUM(T28,W28,Z28)</f>
        <v>149982.69435189548</v>
      </c>
      <c r="X54" s="157">
        <f>SUM(U28,X28,AA28)</f>
        <v>25847.288887002032</v>
      </c>
      <c r="Y54" s="158">
        <f>IF(X54&lt;&gt;0,W54/X54,0)</f>
        <v>5.8026470399887122</v>
      </c>
      <c r="Z54" s="21">
        <f>SUM(T54,W54)</f>
        <v>149982.69435189548</v>
      </c>
      <c r="AA54" s="19">
        <f>SUM(U54,X54)</f>
        <v>25847.288887002032</v>
      </c>
      <c r="AB54" s="146">
        <f>IF(AA54&lt;&gt;0,Z54/AA54,0)</f>
        <v>5.8026470399887122</v>
      </c>
      <c r="AD54" s="13" t="s">
        <v>176</v>
      </c>
      <c r="AF54" s="42"/>
      <c r="AG54" s="150">
        <f>SUM(AG16,AJ16,AM16)</f>
        <v>0</v>
      </c>
      <c r="AH54" s="157">
        <f>SUM(AH16,AK16,AN16)</f>
        <v>0</v>
      </c>
      <c r="AI54" s="158">
        <f>IF(AH54&lt;&gt;0,AG54/AH54,0)</f>
        <v>0</v>
      </c>
      <c r="AJ54" s="150">
        <f>SUM(AG28,AJ28,AM28)</f>
        <v>10980.185337095636</v>
      </c>
      <c r="AK54" s="157">
        <f>SUM(AH28,AK28,AN28)</f>
        <v>789.37551142785003</v>
      </c>
      <c r="AL54" s="158">
        <f>IF(AK54&lt;&gt;0,AJ54/AK54,0)</f>
        <v>13.909964494888236</v>
      </c>
      <c r="AM54" s="21">
        <f>SUM(AG54,AJ54)</f>
        <v>10980.185337095636</v>
      </c>
      <c r="AN54" s="19">
        <f>SUM(AH54,AK54)</f>
        <v>789.37551142785003</v>
      </c>
      <c r="AO54" s="146">
        <f>IF(AN54&lt;&gt;0,AM54/AN54,0)</f>
        <v>13.909964494888236</v>
      </c>
    </row>
    <row r="55" spans="2:43" ht="12.75" customHeight="1" x14ac:dyDescent="0.3">
      <c r="B55" s="126" t="s">
        <v>177</v>
      </c>
      <c r="C55" s="29"/>
      <c r="D55" s="144"/>
      <c r="E55" s="155">
        <f>E49</f>
        <v>0</v>
      </c>
      <c r="F55" s="28">
        <f>F49</f>
        <v>0</v>
      </c>
      <c r="G55" s="159">
        <f>IF(F55&lt;&gt;0,E55/F55,0)</f>
        <v>0</v>
      </c>
      <c r="H55" s="155">
        <f>H49</f>
        <v>10910.25580595099</v>
      </c>
      <c r="I55" s="28">
        <f>I49</f>
        <v>9014.9407290603158</v>
      </c>
      <c r="J55" s="159">
        <f>IF(I55&lt;&gt;0,H55/I55,0)</f>
        <v>1.2102415461014613</v>
      </c>
      <c r="K55" s="30">
        <f>SUM(E55,H55)</f>
        <v>10910.25580595099</v>
      </c>
      <c r="L55" s="28">
        <f>SUM(F55,I55)</f>
        <v>9014.9407290603158</v>
      </c>
      <c r="M55" s="147">
        <f>IF(L55&lt;&gt;0,K55/L55,0)</f>
        <v>1.2102415461014613</v>
      </c>
      <c r="Q55" s="126" t="s">
        <v>177</v>
      </c>
      <c r="R55" s="29"/>
      <c r="S55" s="144"/>
      <c r="T55" s="155">
        <f>T49</f>
        <v>0</v>
      </c>
      <c r="U55" s="28">
        <f>U49</f>
        <v>0</v>
      </c>
      <c r="V55" s="159">
        <f>IF(U55&lt;&gt;0,T55/U55,0)</f>
        <v>0</v>
      </c>
      <c r="W55" s="155">
        <f>W49</f>
        <v>10910.25580595099</v>
      </c>
      <c r="X55" s="28">
        <f>X49</f>
        <v>9014.9407290603158</v>
      </c>
      <c r="Y55" s="159">
        <f>IF(X55&lt;&gt;0,W55/X55,0)</f>
        <v>1.2102415461014613</v>
      </c>
      <c r="Z55" s="30">
        <f>SUM(T55,W55)</f>
        <v>10910.25580595099</v>
      </c>
      <c r="AA55" s="28">
        <f>SUM(U55,X55)</f>
        <v>9014.9407290603158</v>
      </c>
      <c r="AB55" s="147">
        <f>IF(AA55&lt;&gt;0,Z55/AA55,0)</f>
        <v>1.2102415461014613</v>
      </c>
      <c r="AD55" s="126" t="s">
        <v>177</v>
      </c>
      <c r="AE55" s="29"/>
      <c r="AF55" s="144"/>
      <c r="AG55" s="155">
        <f>AG49</f>
        <v>0</v>
      </c>
      <c r="AH55" s="28">
        <f>AH49</f>
        <v>0</v>
      </c>
      <c r="AI55" s="159">
        <f>IF(AH55&lt;&gt;0,AG55/AH55,0)</f>
        <v>0</v>
      </c>
      <c r="AJ55" s="155">
        <f>AJ49</f>
        <v>0</v>
      </c>
      <c r="AK55" s="28">
        <f>AK49</f>
        <v>0</v>
      </c>
      <c r="AL55" s="159">
        <f>IF(AK55&lt;&gt;0,AJ55/AK55,0)</f>
        <v>0</v>
      </c>
      <c r="AM55" s="30">
        <f>SUM(AG55,AJ55)</f>
        <v>0</v>
      </c>
      <c r="AN55" s="28">
        <f>SUM(AH55,AK55)</f>
        <v>0</v>
      </c>
      <c r="AO55" s="147">
        <f>IF(AN55&lt;&gt;0,AM55/AN55,0)</f>
        <v>0</v>
      </c>
    </row>
    <row r="56" spans="2:43" ht="12.75" customHeight="1" thickBot="1" x14ac:dyDescent="0.35">
      <c r="B56" s="87"/>
      <c r="C56" s="84"/>
      <c r="D56" s="131" t="s">
        <v>15</v>
      </c>
      <c r="E56" s="132">
        <f>SUM(E54:E55)</f>
        <v>0</v>
      </c>
      <c r="F56" s="149">
        <f>F54</f>
        <v>0</v>
      </c>
      <c r="G56" s="134">
        <f>IF(F56&lt;&gt;0,E56/F56,0)</f>
        <v>0</v>
      </c>
      <c r="H56" s="148">
        <f>SUM(H54:H55)</f>
        <v>171873.13549494208</v>
      </c>
      <c r="I56" s="149">
        <f>I54</f>
        <v>26636.664398429886</v>
      </c>
      <c r="J56" s="134">
        <f>IF(I56&lt;&gt;0,H56/I56,0)</f>
        <v>6.4525021948721646</v>
      </c>
      <c r="K56" s="148">
        <f>SUM(K54:K55)</f>
        <v>171873.13549494208</v>
      </c>
      <c r="L56" s="149">
        <f>L54</f>
        <v>26636.664398429886</v>
      </c>
      <c r="M56" s="135">
        <f>IF(L56&lt;&gt;0,K56/L56,0)</f>
        <v>6.4525021948721646</v>
      </c>
      <c r="Q56" s="87"/>
      <c r="R56" s="84"/>
      <c r="S56" s="131" t="s">
        <v>15</v>
      </c>
      <c r="T56" s="148">
        <f>SUM(T54:T55)</f>
        <v>0</v>
      </c>
      <c r="U56" s="149">
        <f>U54</f>
        <v>0</v>
      </c>
      <c r="V56" s="134">
        <f>IF(U56&lt;&gt;0,T56/U56,0)</f>
        <v>0</v>
      </c>
      <c r="W56" s="148">
        <f>SUM(W54:W55)</f>
        <v>160892.95015784647</v>
      </c>
      <c r="X56" s="149">
        <f>X54</f>
        <v>25847.288887002032</v>
      </c>
      <c r="Y56" s="134">
        <f>IF(X56&lt;&gt;0,W56/X56,0)</f>
        <v>6.2247514956493397</v>
      </c>
      <c r="Z56" s="148">
        <f>SUM(Z54:Z55)</f>
        <v>160892.95015784647</v>
      </c>
      <c r="AA56" s="149">
        <f>AA54</f>
        <v>25847.288887002032</v>
      </c>
      <c r="AB56" s="135">
        <f>IF(AA56&lt;&gt;0,Z56/AA56,0)</f>
        <v>6.2247514956493397</v>
      </c>
      <c r="AD56" s="87"/>
      <c r="AE56" s="84"/>
      <c r="AF56" s="131" t="s">
        <v>15</v>
      </c>
      <c r="AG56" s="148">
        <f>SUM(AG54:AG55)</f>
        <v>0</v>
      </c>
      <c r="AH56" s="149">
        <f>AH54</f>
        <v>0</v>
      </c>
      <c r="AI56" s="134">
        <f>IF(AH56&lt;&gt;0,AG56/AH56,0)</f>
        <v>0</v>
      </c>
      <c r="AJ56" s="148">
        <f>SUM(AJ54:AJ55)</f>
        <v>10980.185337095636</v>
      </c>
      <c r="AK56" s="149">
        <f>AK54</f>
        <v>789.37551142785003</v>
      </c>
      <c r="AL56" s="134">
        <f>IF(AK56&lt;&gt;0,AJ56/AK56,0)</f>
        <v>13.909964494888236</v>
      </c>
      <c r="AM56" s="148">
        <f>SUM(AM54:AM55)</f>
        <v>10980.185337095636</v>
      </c>
      <c r="AN56" s="149">
        <f>AN54</f>
        <v>789.37551142785003</v>
      </c>
      <c r="AO56" s="135">
        <f>IF(AN56&lt;&gt;0,AM56/AN56,0)</f>
        <v>13.909964494888236</v>
      </c>
    </row>
    <row r="57" spans="2:43" ht="12.75" hidden="1" customHeight="1" x14ac:dyDescent="0.3">
      <c r="S57" s="42"/>
      <c r="T57" s="97"/>
      <c r="U57" s="97"/>
      <c r="V57" s="43"/>
      <c r="W57" s="97"/>
      <c r="X57" s="97"/>
      <c r="Y57" s="43"/>
      <c r="Z57" s="97"/>
      <c r="AA57" s="97"/>
      <c r="AB57" s="43"/>
    </row>
    <row r="58" spans="2:43" ht="13" hidden="1" x14ac:dyDescent="0.3">
      <c r="B58" s="92" t="s">
        <v>152</v>
      </c>
      <c r="C58" s="93">
        <f>SUM(E59:L63,T58:AA58,AG58:AN58)+SUM(AC58,AP58)</f>
        <v>-1.9068080447937064E-14</v>
      </c>
      <c r="D58" s="94" t="s">
        <v>115</v>
      </c>
      <c r="Q58" s="48"/>
      <c r="R58" s="160"/>
      <c r="S58" s="94"/>
      <c r="T58" s="98">
        <f>T42-SUM('Table 4.32'!J42,'Table 4.35'!J42,'Table 4.38'!J42)</f>
        <v>0</v>
      </c>
      <c r="U58" s="165">
        <f>U42-SUM('Table 4.32'!E42,'Table 4.35'!E42,'Table 4.38'!E42)</f>
        <v>0</v>
      </c>
      <c r="V58" s="96"/>
      <c r="W58" s="98">
        <f>W42-SUM('Table 4.33'!J51,'Table 4.36'!J51,'Table 4.39'!J51)</f>
        <v>0</v>
      </c>
      <c r="X58" s="98">
        <f>X42-SUM('Table 4.33'!E51,'Table 4.36'!E51,'Table 4.39'!E51)</f>
        <v>0</v>
      </c>
      <c r="Y58" s="96"/>
      <c r="Z58" s="98">
        <f>Z42-SUM('Table 4.34'!J46,'Table 4.37'!J46,'Table 4.40'!J46)</f>
        <v>0</v>
      </c>
      <c r="AA58" s="98">
        <f>AA42-SUM('Table 4.34'!E46,'Table 4.37'!E46,'Table 4.40'!E46)</f>
        <v>0</v>
      </c>
      <c r="AB58" s="96"/>
      <c r="AC58" s="98">
        <f>SUM('Table 4.32'!B57:N59,'Table 4.33'!B66:N68,'Table 4.34'!B61:N63)+SUM('Table 4.35'!B57:N59,'Table 4.36'!B66:N68,'Table 4.37'!B61:N63)+SUM('Table 4.38'!B57:N59,'Table 4.39'!B66:N68,'Table 4.40'!B61:N63)</f>
        <v>-1.5515366769136563E-14</v>
      </c>
      <c r="AD58" s="46" t="s">
        <v>191</v>
      </c>
      <c r="AG58" s="165">
        <f>AG42-'Table 4.41'!J42</f>
        <v>0</v>
      </c>
      <c r="AH58" s="165">
        <f>AH42-'Table 4.41'!E42</f>
        <v>0</v>
      </c>
      <c r="AJ58" s="165">
        <f>AJ42-'Table 4.42'!J51</f>
        <v>0</v>
      </c>
      <c r="AK58" s="165">
        <f>AK42-'Table 4.42'!E51</f>
        <v>0</v>
      </c>
      <c r="AM58" s="165">
        <f>AM42-'Table 4.43'!J46</f>
        <v>0</v>
      </c>
      <c r="AN58" s="165">
        <f>AN42-'Table 4.43'!E46</f>
        <v>0</v>
      </c>
      <c r="AP58" s="166">
        <f>SUM('Table 4.41'!B57:N59,'Table 4.42'!B66:N68,'Table 4.43'!B61:N63)</f>
        <v>-3.5527136788005009E-15</v>
      </c>
      <c r="AQ58" s="46" t="s">
        <v>192</v>
      </c>
    </row>
    <row r="59" spans="2:43" ht="13" hidden="1" x14ac:dyDescent="0.3">
      <c r="B59" s="48"/>
      <c r="C59" s="160"/>
      <c r="D59" s="94"/>
      <c r="E59" s="98">
        <v>0</v>
      </c>
      <c r="F59" s="98">
        <v>0</v>
      </c>
      <c r="G59" s="96"/>
      <c r="H59" s="98">
        <v>0</v>
      </c>
      <c r="I59" s="98">
        <v>0</v>
      </c>
      <c r="J59" s="96"/>
      <c r="K59" s="98">
        <v>0</v>
      </c>
      <c r="L59" s="98">
        <v>0</v>
      </c>
      <c r="Q59" s="48"/>
      <c r="R59" s="160"/>
      <c r="S59" s="94"/>
      <c r="T59" s="164"/>
      <c r="U59" s="164"/>
      <c r="V59" s="96"/>
      <c r="W59" s="164"/>
      <c r="X59" s="164"/>
      <c r="Y59" s="96"/>
      <c r="Z59" s="164"/>
      <c r="AA59" s="164"/>
      <c r="AB59" s="96"/>
      <c r="AC59" s="96"/>
    </row>
    <row r="60" spans="2:43" ht="13" hidden="1" x14ac:dyDescent="0.3">
      <c r="B60" s="48"/>
      <c r="C60" s="160"/>
      <c r="D60" s="94"/>
      <c r="E60" s="98">
        <v>0</v>
      </c>
      <c r="F60" s="98">
        <v>0</v>
      </c>
      <c r="G60" s="96"/>
      <c r="H60" s="98">
        <v>0</v>
      </c>
      <c r="I60" s="98">
        <v>0</v>
      </c>
      <c r="J60" s="96"/>
      <c r="K60" s="98">
        <v>0</v>
      </c>
      <c r="L60" s="98">
        <v>0</v>
      </c>
      <c r="Q60" s="48"/>
      <c r="R60" s="160"/>
      <c r="S60" s="94"/>
      <c r="T60" s="164"/>
      <c r="U60" s="164"/>
      <c r="V60" s="96"/>
      <c r="W60" s="164"/>
      <c r="X60" s="164"/>
      <c r="Y60" s="96"/>
      <c r="Z60" s="164"/>
      <c r="AA60" s="164"/>
      <c r="AB60" s="96"/>
      <c r="AC60" s="96"/>
    </row>
    <row r="61" spans="2:43" ht="13" hidden="1" x14ac:dyDescent="0.3">
      <c r="B61" s="48"/>
      <c r="C61" s="160"/>
      <c r="D61" s="94"/>
      <c r="E61" s="98">
        <v>0</v>
      </c>
      <c r="F61" s="98"/>
      <c r="G61" s="96"/>
      <c r="H61" s="98"/>
      <c r="I61" s="98"/>
      <c r="J61" s="96"/>
      <c r="K61" s="98"/>
      <c r="L61" s="98"/>
      <c r="Q61" s="48"/>
      <c r="R61" s="160"/>
      <c r="S61" s="94"/>
      <c r="T61" s="164"/>
      <c r="U61" s="164"/>
      <c r="V61" s="96"/>
      <c r="W61" s="164"/>
      <c r="X61" s="164"/>
      <c r="Y61" s="96"/>
      <c r="Z61" s="164"/>
      <c r="AA61" s="164"/>
      <c r="AB61" s="96"/>
      <c r="AC61" s="96"/>
    </row>
    <row r="62" spans="2:43" ht="13" hidden="1" x14ac:dyDescent="0.3">
      <c r="B62" s="48"/>
      <c r="C62" s="160"/>
      <c r="D62" s="94"/>
      <c r="E62" s="98">
        <v>0</v>
      </c>
      <c r="F62" s="98"/>
      <c r="G62" s="96"/>
      <c r="H62" s="98"/>
      <c r="I62" s="98"/>
      <c r="J62" s="96"/>
      <c r="K62" s="98"/>
      <c r="L62" s="98"/>
      <c r="Q62" s="48"/>
      <c r="R62" s="160"/>
      <c r="S62" s="94"/>
      <c r="T62" s="164"/>
      <c r="U62" s="164"/>
      <c r="V62" s="96"/>
      <c r="W62" s="164"/>
      <c r="X62" s="164"/>
      <c r="Y62" s="96"/>
      <c r="Z62" s="164"/>
      <c r="AA62" s="164"/>
      <c r="AB62" s="96"/>
      <c r="AC62" s="96"/>
    </row>
    <row r="63" spans="2:43" hidden="1" x14ac:dyDescent="0.25">
      <c r="D63" s="89"/>
      <c r="E63" s="98">
        <v>0</v>
      </c>
      <c r="F63" s="98">
        <v>0</v>
      </c>
      <c r="G63" s="96"/>
      <c r="H63" s="98">
        <v>0</v>
      </c>
      <c r="I63" s="98">
        <v>0</v>
      </c>
      <c r="J63" s="96"/>
      <c r="K63" s="98">
        <v>0</v>
      </c>
      <c r="L63" s="98">
        <v>0</v>
      </c>
      <c r="S63" s="89"/>
      <c r="T63" s="164"/>
      <c r="U63" s="164"/>
      <c r="V63" s="96"/>
      <c r="W63" s="164"/>
      <c r="X63" s="164"/>
      <c r="Y63" s="96"/>
      <c r="Z63" s="164"/>
      <c r="AA63" s="164"/>
      <c r="AB63" s="96"/>
    </row>
    <row r="64" spans="2:43" x14ac:dyDescent="0.25">
      <c r="B64" s="29"/>
      <c r="C64" s="29"/>
      <c r="D64" s="29"/>
      <c r="E64" s="30"/>
      <c r="F64" s="30"/>
      <c r="G64" s="29"/>
      <c r="H64" s="29"/>
      <c r="I64" s="29"/>
      <c r="J64" s="29"/>
      <c r="K64" s="29"/>
    </row>
    <row r="65" spans="2:7" x14ac:dyDescent="0.25">
      <c r="B65" t="s">
        <v>22</v>
      </c>
    </row>
    <row r="66" spans="2:7" x14ac:dyDescent="0.25">
      <c r="B66" s="46" t="s">
        <v>264</v>
      </c>
      <c r="G66" s="46"/>
    </row>
    <row r="67" spans="2:7" x14ac:dyDescent="0.25">
      <c r="B67" s="46" t="s">
        <v>154</v>
      </c>
      <c r="G67" s="46"/>
    </row>
    <row r="68" spans="2:7" x14ac:dyDescent="0.25">
      <c r="B68" s="46" t="s">
        <v>155</v>
      </c>
      <c r="G68" s="46"/>
    </row>
    <row r="69" spans="2:7" x14ac:dyDescent="0.25">
      <c r="B69" s="46" t="s">
        <v>156</v>
      </c>
      <c r="G69" s="46"/>
    </row>
    <row r="70" spans="2:7" x14ac:dyDescent="0.25">
      <c r="B70" s="3" t="s">
        <v>199</v>
      </c>
      <c r="G70" s="46"/>
    </row>
    <row r="71" spans="2:7" x14ac:dyDescent="0.25">
      <c r="B71" s="4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4.45 - Cost of Forwarded UAA Mail -- All Other Classes, International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45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75.26875434122114</v>
      </c>
      <c r="C8" s="64">
        <v>0</v>
      </c>
      <c r="D8" s="64">
        <v>0</v>
      </c>
      <c r="E8" s="54">
        <f t="shared" ref="E8:E13" si="0">SUM(B8:D8)</f>
        <v>75.26875434122114</v>
      </c>
      <c r="F8" s="50"/>
      <c r="G8" s="51">
        <v>6.7314697497955054</v>
      </c>
      <c r="H8" s="51">
        <v>0</v>
      </c>
      <c r="I8" s="51">
        <v>0</v>
      </c>
      <c r="J8" s="51">
        <f t="shared" ref="J8:J13" si="1">SUM(G8:I8)</f>
        <v>6.7314697497955054</v>
      </c>
      <c r="K8" s="50"/>
      <c r="L8" s="22">
        <f t="shared" ref="L8:O14" si="2">IF(B8&lt;&gt;0,G8/B8,"--")</f>
        <v>8.9432458510994614E-2</v>
      </c>
      <c r="M8" s="22" t="str">
        <f t="shared" si="2"/>
        <v>--</v>
      </c>
      <c r="N8" s="22" t="str">
        <f t="shared" si="2"/>
        <v>--</v>
      </c>
      <c r="O8" s="23">
        <f t="shared" si="2"/>
        <v>8.9432458510994614E-2</v>
      </c>
      <c r="Q8">
        <v>28</v>
      </c>
      <c r="U8" s="24">
        <f>VLOOKUP($Y$6,FMap,5,FALSE)</f>
        <v>16</v>
      </c>
      <c r="V8" s="25">
        <f>VLOOKUP($Y$6,FMap,6,FALSE)</f>
        <v>38</v>
      </c>
      <c r="W8" s="26">
        <f>VLOOKUP($Y$6,FMap,7,FALSE)</f>
        <v>60</v>
      </c>
    </row>
    <row r="9" spans="1:25" x14ac:dyDescent="0.25">
      <c r="A9" s="27" t="s">
        <v>24</v>
      </c>
      <c r="B9" s="64">
        <v>75.26875434122114</v>
      </c>
      <c r="C9" s="64">
        <v>0</v>
      </c>
      <c r="D9" s="64">
        <v>0</v>
      </c>
      <c r="E9" s="54">
        <f t="shared" si="0"/>
        <v>75.26875434122114</v>
      </c>
      <c r="F9" s="50"/>
      <c r="G9" s="51">
        <v>0.57711745057804076</v>
      </c>
      <c r="H9" s="51">
        <v>0</v>
      </c>
      <c r="I9" s="51">
        <v>0</v>
      </c>
      <c r="J9" s="51">
        <f t="shared" si="1"/>
        <v>0.57711745057804076</v>
      </c>
      <c r="K9" s="50"/>
      <c r="L9" s="22">
        <f t="shared" si="2"/>
        <v>7.6674239613658763E-3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7.6674239613658763E-3</v>
      </c>
      <c r="Q9">
        <v>29</v>
      </c>
      <c r="U9">
        <f>$U$8</f>
        <v>16</v>
      </c>
      <c r="V9">
        <f>$V$8</f>
        <v>38</v>
      </c>
      <c r="W9">
        <f>$W$8</f>
        <v>60</v>
      </c>
    </row>
    <row r="10" spans="1:25" x14ac:dyDescent="0.25">
      <c r="A10" s="18" t="s">
        <v>25</v>
      </c>
      <c r="B10" s="54">
        <v>1505.3750868244213</v>
      </c>
      <c r="C10" s="54">
        <v>0</v>
      </c>
      <c r="D10" s="54">
        <v>0</v>
      </c>
      <c r="E10" s="54">
        <f t="shared" si="0"/>
        <v>1505.3750868244213</v>
      </c>
      <c r="F10" s="50"/>
      <c r="G10" s="51">
        <v>97.708704668614345</v>
      </c>
      <c r="H10" s="51">
        <v>0</v>
      </c>
      <c r="I10" s="51">
        <v>0</v>
      </c>
      <c r="J10" s="51">
        <f t="shared" si="1"/>
        <v>97.708704668614345</v>
      </c>
      <c r="K10" s="50"/>
      <c r="L10" s="22">
        <f t="shared" si="2"/>
        <v>6.4906550881435279E-2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6.4906550881435279E-2</v>
      </c>
      <c r="Q10">
        <v>30</v>
      </c>
      <c r="S10">
        <v>10</v>
      </c>
      <c r="U10">
        <f>$U$8</f>
        <v>16</v>
      </c>
      <c r="V10">
        <f>$V$8</f>
        <v>38</v>
      </c>
      <c r="W10">
        <f>$W$8</f>
        <v>60</v>
      </c>
    </row>
    <row r="11" spans="1:25" x14ac:dyDescent="0.25">
      <c r="A11" s="18" t="s">
        <v>26</v>
      </c>
      <c r="B11" s="54">
        <v>559.88662916717271</v>
      </c>
      <c r="C11" s="54">
        <v>0</v>
      </c>
      <c r="D11" s="54">
        <v>0</v>
      </c>
      <c r="E11" s="54">
        <f t="shared" si="0"/>
        <v>559.88662916717271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16</v>
      </c>
      <c r="V11">
        <f>$V$8</f>
        <v>38</v>
      </c>
      <c r="W11">
        <f>$W$8</f>
        <v>60</v>
      </c>
    </row>
    <row r="12" spans="1:25" x14ac:dyDescent="0.25">
      <c r="A12" s="27" t="s">
        <v>92</v>
      </c>
      <c r="B12" s="54">
        <v>870.21970331602733</v>
      </c>
      <c r="C12" s="54">
        <v>0</v>
      </c>
      <c r="D12" s="54">
        <v>0</v>
      </c>
      <c r="E12" s="54">
        <f t="shared" si="0"/>
        <v>870.21970331602733</v>
      </c>
      <c r="F12" s="50"/>
      <c r="G12" s="51">
        <v>91.891250301300275</v>
      </c>
      <c r="H12" s="51">
        <v>0</v>
      </c>
      <c r="I12" s="51">
        <v>0</v>
      </c>
      <c r="J12" s="51">
        <f t="shared" si="1"/>
        <v>91.891250301300275</v>
      </c>
      <c r="K12" s="50"/>
      <c r="L12" s="22">
        <f t="shared" si="2"/>
        <v>0.10559546049249728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0.10559546049249728</v>
      </c>
      <c r="Q12">
        <f>Q11+1</f>
        <v>32</v>
      </c>
      <c r="R12">
        <v>33</v>
      </c>
      <c r="S12">
        <v>10</v>
      </c>
      <c r="U12">
        <f>$U$8</f>
        <v>16</v>
      </c>
      <c r="V12">
        <f>$V$8</f>
        <v>38</v>
      </c>
      <c r="W12">
        <f>$W$8</f>
        <v>60</v>
      </c>
    </row>
    <row r="13" spans="1:25" x14ac:dyDescent="0.25">
      <c r="A13" s="27" t="s">
        <v>93</v>
      </c>
      <c r="B13" s="54">
        <v>75.268754341221069</v>
      </c>
      <c r="C13" s="54">
        <v>0</v>
      </c>
      <c r="D13" s="54">
        <v>0</v>
      </c>
      <c r="E13" s="54">
        <f t="shared" si="0"/>
        <v>75.268754341221069</v>
      </c>
      <c r="F13" s="50"/>
      <c r="G13" s="51">
        <v>23.61110093589561</v>
      </c>
      <c r="H13" s="51">
        <v>0</v>
      </c>
      <c r="I13" s="51">
        <v>0</v>
      </c>
      <c r="J13" s="51">
        <f t="shared" si="1"/>
        <v>23.61110093589561</v>
      </c>
      <c r="K13" s="50"/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35</v>
      </c>
      <c r="S13">
        <v>10</v>
      </c>
      <c r="U13">
        <f>$U$8</f>
        <v>16</v>
      </c>
      <c r="V13">
        <f>$V$8</f>
        <v>38</v>
      </c>
      <c r="W13">
        <f>$W$8</f>
        <v>60</v>
      </c>
    </row>
    <row r="14" spans="1:25" x14ac:dyDescent="0.25">
      <c r="A14" s="18" t="s">
        <v>17</v>
      </c>
      <c r="B14" s="54">
        <f>B10</f>
        <v>1505.3750868244213</v>
      </c>
      <c r="C14" s="54">
        <f>C10</f>
        <v>0</v>
      </c>
      <c r="D14" s="54">
        <f>D10</f>
        <v>0</v>
      </c>
      <c r="E14" s="54">
        <f>E10</f>
        <v>1505.3750868244213</v>
      </c>
      <c r="F14" s="50"/>
      <c r="G14" s="51">
        <f>SUM(G8:G13)</f>
        <v>220.51964310618379</v>
      </c>
      <c r="H14" s="51">
        <f>SUM(H8:H13)</f>
        <v>0</v>
      </c>
      <c r="I14" s="51">
        <f>SUM(I8:I13)</f>
        <v>0</v>
      </c>
      <c r="J14" s="51">
        <f>SUM(J8:J13)</f>
        <v>220.51964310618379</v>
      </c>
      <c r="K14" s="50"/>
      <c r="L14" s="22">
        <f t="shared" si="2"/>
        <v>0.14648817097894754</v>
      </c>
      <c r="M14" s="22" t="str">
        <f t="shared" si="2"/>
        <v>--</v>
      </c>
      <c r="N14" s="22" t="str">
        <f t="shared" si="2"/>
        <v>--</v>
      </c>
      <c r="O14" s="23">
        <f t="shared" si="2"/>
        <v>0.14648817097894754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1505.3750868244213</v>
      </c>
      <c r="C17" s="54">
        <f>C14</f>
        <v>0</v>
      </c>
      <c r="D17" s="54">
        <f>D14</f>
        <v>0</v>
      </c>
      <c r="E17" s="54">
        <f>SUM(B17:D17)</f>
        <v>1505.3750868244213</v>
      </c>
      <c r="F17" s="50"/>
      <c r="G17" s="51">
        <v>195.03813692599763</v>
      </c>
      <c r="H17" s="51">
        <v>0</v>
      </c>
      <c r="I17" s="51">
        <v>0</v>
      </c>
      <c r="J17" s="51">
        <f>SUM(G17:I17)</f>
        <v>195.03813692599763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16</v>
      </c>
      <c r="V17">
        <f>$V$8</f>
        <v>38</v>
      </c>
      <c r="W17">
        <f>$W$8</f>
        <v>60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16</v>
      </c>
      <c r="V18">
        <f>$V$8</f>
        <v>38</v>
      </c>
      <c r="W18">
        <f>$W$8</f>
        <v>60</v>
      </c>
    </row>
    <row r="19" spans="1:23" x14ac:dyDescent="0.25">
      <c r="A19" s="18" t="s">
        <v>17</v>
      </c>
      <c r="B19" s="54">
        <f>B17</f>
        <v>1505.3750868244213</v>
      </c>
      <c r="C19" s="54">
        <f>C17</f>
        <v>0</v>
      </c>
      <c r="D19" s="54">
        <f>D17</f>
        <v>0</v>
      </c>
      <c r="E19" s="54">
        <f>E17</f>
        <v>1505.3750868244213</v>
      </c>
      <c r="F19" s="50"/>
      <c r="G19" s="51">
        <f>SUM(G17:G18)</f>
        <v>195.03813692599763</v>
      </c>
      <c r="H19" s="51">
        <f>SUM(H17:H18)</f>
        <v>0</v>
      </c>
      <c r="I19" s="51">
        <f>SUM(I17:I18)</f>
        <v>0</v>
      </c>
      <c r="J19" s="51">
        <f>SUM(J17:J18)</f>
        <v>195.03813692599763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1505.3750868244213</v>
      </c>
      <c r="C21" s="54">
        <f>C19</f>
        <v>0</v>
      </c>
      <c r="D21" s="54">
        <f>D19</f>
        <v>0</v>
      </c>
      <c r="E21" s="54">
        <f>E19</f>
        <v>1505.3750868244213</v>
      </c>
      <c r="F21" s="50"/>
      <c r="G21" s="51">
        <f>SUM(G14,G19)</f>
        <v>415.55778003218143</v>
      </c>
      <c r="H21" s="51">
        <f>SUM(H14,H19)</f>
        <v>0</v>
      </c>
      <c r="I21" s="51">
        <f>SUM(I14,I19)</f>
        <v>0</v>
      </c>
      <c r="J21" s="51">
        <f>SUM(J14,J19)</f>
        <v>415.55778003218143</v>
      </c>
      <c r="K21" s="50"/>
      <c r="L21" s="22">
        <f>IF(B21&lt;&gt;0,G21/B21,"--")</f>
        <v>0.27604932728679454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0.27604932728679454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109.26750128223487</v>
      </c>
      <c r="C25" s="64">
        <v>60.496943495583608</v>
      </c>
      <c r="D25" s="64">
        <v>0</v>
      </c>
      <c r="E25" s="54">
        <f>SUM(B25:D25)</f>
        <v>169.76444477781848</v>
      </c>
      <c r="F25" s="50"/>
      <c r="G25" s="51">
        <v>7.8055132837954995</v>
      </c>
      <c r="H25" s="51">
        <v>6.9857109704402518</v>
      </c>
      <c r="I25" s="51">
        <v>0</v>
      </c>
      <c r="J25" s="51">
        <f>SUM(G25:I25)</f>
        <v>14.79122425423575</v>
      </c>
      <c r="K25" s="50"/>
      <c r="L25" s="22">
        <f t="shared" ref="L25:O28" si="4">IF(B25&lt;&gt;0,G25/B25,"--")</f>
        <v>7.1434902346984935E-2</v>
      </c>
      <c r="M25" s="22">
        <f t="shared" si="4"/>
        <v>0.11547213076889119</v>
      </c>
      <c r="N25" s="22" t="str">
        <f t="shared" si="4"/>
        <v>--</v>
      </c>
      <c r="O25" s="23">
        <f t="shared" si="4"/>
        <v>8.7127927603415228E-2</v>
      </c>
      <c r="Q25">
        <v>1</v>
      </c>
      <c r="U25">
        <f>$U$8</f>
        <v>16</v>
      </c>
      <c r="V25">
        <f>$V$8</f>
        <v>38</v>
      </c>
      <c r="W25">
        <f>$W$8</f>
        <v>60</v>
      </c>
    </row>
    <row r="26" spans="1:23" x14ac:dyDescent="0.25">
      <c r="A26" s="27" t="s">
        <v>95</v>
      </c>
      <c r="B26" s="64">
        <v>109.26750128223486</v>
      </c>
      <c r="C26" s="64">
        <v>60.496943495583601</v>
      </c>
      <c r="D26" s="64">
        <v>0</v>
      </c>
      <c r="E26" s="54">
        <f>SUM(B26:D26)</f>
        <v>169.76444477781845</v>
      </c>
      <c r="F26" s="50"/>
      <c r="G26" s="51">
        <v>12.780561145103464</v>
      </c>
      <c r="H26" s="51">
        <v>24.686803430649043</v>
      </c>
      <c r="I26" s="51">
        <v>0</v>
      </c>
      <c r="J26" s="51">
        <f>SUM(G26:I26)</f>
        <v>37.467364575752505</v>
      </c>
      <c r="K26" s="50"/>
      <c r="L26" s="22">
        <f t="shared" si="4"/>
        <v>0.11696580405999801</v>
      </c>
      <c r="M26" s="22">
        <f t="shared" si="4"/>
        <v>0.40806695353875572</v>
      </c>
      <c r="N26" s="22" t="str">
        <f t="shared" si="4"/>
        <v>--</v>
      </c>
      <c r="O26" s="23">
        <f t="shared" si="4"/>
        <v>0.22070207118332955</v>
      </c>
      <c r="Q26">
        <v>2</v>
      </c>
      <c r="U26">
        <f>$U$8</f>
        <v>16</v>
      </c>
      <c r="V26">
        <f>$V$8</f>
        <v>38</v>
      </c>
      <c r="W26">
        <f>$W$8</f>
        <v>60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16</v>
      </c>
      <c r="V27">
        <f>$V$8</f>
        <v>38</v>
      </c>
      <c r="W27">
        <f>$W$8</f>
        <v>60</v>
      </c>
    </row>
    <row r="28" spans="1:23" x14ac:dyDescent="0.25">
      <c r="A28" s="18" t="s">
        <v>15</v>
      </c>
      <c r="B28" s="64">
        <f>B25</f>
        <v>109.26750128223487</v>
      </c>
      <c r="C28" s="64">
        <f>C25</f>
        <v>60.496943495583608</v>
      </c>
      <c r="D28" s="64">
        <f>D25</f>
        <v>0</v>
      </c>
      <c r="E28" s="64">
        <f>E25</f>
        <v>169.76444477781848</v>
      </c>
      <c r="F28" s="50"/>
      <c r="G28" s="51">
        <f>SUM(G25:G27)</f>
        <v>20.586074428898964</v>
      </c>
      <c r="H28" s="51">
        <f>SUM(H25:H27)</f>
        <v>31.672514401089295</v>
      </c>
      <c r="I28" s="51">
        <f>SUM(I25:I27)</f>
        <v>0</v>
      </c>
      <c r="J28" s="51">
        <f>SUM(J25:J27)</f>
        <v>52.258588829988255</v>
      </c>
      <c r="K28" s="50"/>
      <c r="L28" s="22">
        <f t="shared" si="4"/>
        <v>0.18840070640698295</v>
      </c>
      <c r="M28" s="22">
        <f t="shared" si="4"/>
        <v>0.52353908430764684</v>
      </c>
      <c r="N28" s="22" t="str">
        <f t="shared" si="4"/>
        <v>--</v>
      </c>
      <c r="O28" s="23">
        <f t="shared" si="4"/>
        <v>0.30782999878674472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168.31669752481133</v>
      </c>
      <c r="D31" s="64">
        <v>20.654259206631671</v>
      </c>
      <c r="E31" s="54">
        <f>SUM(B31:D31)</f>
        <v>188.97095673144301</v>
      </c>
      <c r="F31" s="50"/>
      <c r="G31" s="51">
        <v>0</v>
      </c>
      <c r="H31" s="51">
        <v>12.281145803147874</v>
      </c>
      <c r="I31" s="51">
        <v>2.085882789001833</v>
      </c>
      <c r="J31" s="51">
        <f>SUM(G31:I31)</f>
        <v>14.367028592149707</v>
      </c>
      <c r="K31" s="50"/>
      <c r="L31" s="22" t="str">
        <f t="shared" ref="L31:O34" si="5">IF(B31&lt;&gt;0,G31/B31,"--")</f>
        <v>--</v>
      </c>
      <c r="M31" s="22">
        <f t="shared" si="5"/>
        <v>7.2964512634508691E-2</v>
      </c>
      <c r="N31" s="22">
        <f t="shared" si="5"/>
        <v>0.10099044309137446</v>
      </c>
      <c r="O31" s="23">
        <f t="shared" si="5"/>
        <v>7.6027707329478569E-2</v>
      </c>
      <c r="Q31">
        <v>0</v>
      </c>
      <c r="U31">
        <f>$U$8</f>
        <v>16</v>
      </c>
      <c r="V31">
        <f>$V$8</f>
        <v>38</v>
      </c>
      <c r="W31">
        <f>$W$8</f>
        <v>60</v>
      </c>
    </row>
    <row r="32" spans="1:23" x14ac:dyDescent="0.25">
      <c r="A32" s="27" t="s">
        <v>97</v>
      </c>
      <c r="B32" s="64">
        <v>0</v>
      </c>
      <c r="C32" s="64">
        <v>168.31669752481142</v>
      </c>
      <c r="D32" s="64">
        <v>20.654259206631675</v>
      </c>
      <c r="E32" s="54">
        <f>SUM(B32:D32)</f>
        <v>188.9709567314431</v>
      </c>
      <c r="F32" s="50"/>
      <c r="G32" s="51">
        <v>0</v>
      </c>
      <c r="H32" s="51">
        <v>52.79936634049605</v>
      </c>
      <c r="I32" s="51">
        <v>6.4790470249201206</v>
      </c>
      <c r="J32" s="51">
        <f>SUM(G32:I32)</f>
        <v>59.278413365416171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0.31369060299387674</v>
      </c>
      <c r="O32" s="23">
        <f t="shared" si="5"/>
        <v>0.31369060299387669</v>
      </c>
      <c r="Q32">
        <v>3</v>
      </c>
      <c r="U32">
        <f>$U$8</f>
        <v>16</v>
      </c>
      <c r="V32">
        <f>$V$8</f>
        <v>38</v>
      </c>
      <c r="W32">
        <f>$W$8</f>
        <v>60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16</v>
      </c>
      <c r="V33">
        <f>$V$8</f>
        <v>38</v>
      </c>
      <c r="W33">
        <f>$W$8</f>
        <v>60</v>
      </c>
    </row>
    <row r="34" spans="1:23" x14ac:dyDescent="0.25">
      <c r="A34" s="18" t="s">
        <v>15</v>
      </c>
      <c r="B34" s="64">
        <f>B31</f>
        <v>0</v>
      </c>
      <c r="C34" s="64">
        <f>C31</f>
        <v>168.31669752481133</v>
      </c>
      <c r="D34" s="64">
        <f>D31</f>
        <v>20.654259206631671</v>
      </c>
      <c r="E34" s="64">
        <f>E31</f>
        <v>188.97095673144301</v>
      </c>
      <c r="F34" s="50"/>
      <c r="G34" s="51">
        <f>SUM(G31:G33)</f>
        <v>0</v>
      </c>
      <c r="H34" s="51">
        <f>SUM(H31:H33)</f>
        <v>65.080512143643929</v>
      </c>
      <c r="I34" s="51">
        <f>SUM(I31:I33)</f>
        <v>8.5649298139219532</v>
      </c>
      <c r="J34" s="51">
        <f>SUM(J31:J33)</f>
        <v>73.645441957565879</v>
      </c>
      <c r="K34" s="50"/>
      <c r="L34" s="22" t="str">
        <f t="shared" si="5"/>
        <v>--</v>
      </c>
      <c r="M34" s="22">
        <f t="shared" si="5"/>
        <v>0.38665511562838561</v>
      </c>
      <c r="N34" s="22">
        <f t="shared" si="5"/>
        <v>0.41468104608525125</v>
      </c>
      <c r="O34" s="23">
        <f t="shared" si="5"/>
        <v>0.38971831032335541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109.26750128223487</v>
      </c>
      <c r="C37" s="64">
        <f>C28+C34</f>
        <v>228.81364102039493</v>
      </c>
      <c r="D37" s="64">
        <f>D28+D34</f>
        <v>20.654259206631671</v>
      </c>
      <c r="E37" s="54">
        <f>SUM(B37:D37)</f>
        <v>358.73540150926146</v>
      </c>
      <c r="F37" s="50"/>
      <c r="G37" s="51">
        <v>23.987658979136782</v>
      </c>
      <c r="H37" s="51">
        <v>95.292015024326929</v>
      </c>
      <c r="I37" s="51">
        <v>68.031876277015016</v>
      </c>
      <c r="J37" s="51">
        <f>SUM(G37:I37)</f>
        <v>187.31155028047874</v>
      </c>
      <c r="K37" s="50"/>
      <c r="L37" s="22">
        <f t="shared" ref="L37:O39" si="6">IF(B37&lt;&gt;0,G37/B37,"--")</f>
        <v>0.21953150477173752</v>
      </c>
      <c r="M37" s="22">
        <f t="shared" si="6"/>
        <v>0.41646125029684411</v>
      </c>
      <c r="N37" s="22">
        <f t="shared" si="6"/>
        <v>3.2938424756077107</v>
      </c>
      <c r="O37" s="23">
        <f t="shared" si="6"/>
        <v>0.52214403566647416</v>
      </c>
      <c r="Q37">
        <v>7</v>
      </c>
      <c r="U37">
        <f>$U$8</f>
        <v>16</v>
      </c>
      <c r="V37">
        <f>$V$8</f>
        <v>38</v>
      </c>
      <c r="W37">
        <f>$W$8</f>
        <v>60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16</v>
      </c>
      <c r="V38">
        <f>$V$8</f>
        <v>38</v>
      </c>
      <c r="W38">
        <f>$W$8</f>
        <v>60</v>
      </c>
    </row>
    <row r="39" spans="1:23" x14ac:dyDescent="0.25">
      <c r="A39" s="18" t="s">
        <v>17</v>
      </c>
      <c r="B39" s="64">
        <f>B37</f>
        <v>109.26750128223487</v>
      </c>
      <c r="C39" s="64">
        <f>C37</f>
        <v>228.81364102039493</v>
      </c>
      <c r="D39" s="64">
        <f>D37</f>
        <v>20.654259206631671</v>
      </c>
      <c r="E39" s="64">
        <f>E37</f>
        <v>358.73540150926146</v>
      </c>
      <c r="F39" s="50"/>
      <c r="G39" s="51">
        <f>SUM(G37:G38)</f>
        <v>23.987658979136782</v>
      </c>
      <c r="H39" s="51">
        <f>SUM(H37:H38)</f>
        <v>95.292015024326929</v>
      </c>
      <c r="I39" s="51">
        <f>SUM(I37:I38)</f>
        <v>68.031876277015016</v>
      </c>
      <c r="J39" s="51">
        <f>SUM(J37:J38)</f>
        <v>187.31155028047874</v>
      </c>
      <c r="K39" s="50"/>
      <c r="L39" s="22">
        <f t="shared" si="6"/>
        <v>0.21953150477173752</v>
      </c>
      <c r="M39" s="22">
        <f t="shared" si="6"/>
        <v>0.41646125029684411</v>
      </c>
      <c r="N39" s="22">
        <f t="shared" si="6"/>
        <v>3.2938424756077107</v>
      </c>
      <c r="O39" s="23">
        <f t="shared" si="6"/>
        <v>0.52214403566647416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109.26750128223487</v>
      </c>
      <c r="C41" s="68">
        <f>C39</f>
        <v>228.81364102039493</v>
      </c>
      <c r="D41" s="68">
        <f>D39</f>
        <v>20.654259206631671</v>
      </c>
      <c r="E41" s="59">
        <f>SUM(B41:D41)</f>
        <v>358.73540150926146</v>
      </c>
      <c r="F41" s="60"/>
      <c r="G41" s="69">
        <f>SUM(G28,G34,G39)</f>
        <v>44.57373340803575</v>
      </c>
      <c r="H41" s="69">
        <f>SUM(H28,H34,H39)</f>
        <v>192.04504156906015</v>
      </c>
      <c r="I41" s="69">
        <f>SUM(I28,I34,I39)</f>
        <v>76.596806090936965</v>
      </c>
      <c r="J41" s="69">
        <f>SUM(J28,J34,J39)</f>
        <v>313.21558106803286</v>
      </c>
      <c r="K41" s="60"/>
      <c r="L41" s="31">
        <f t="shared" ref="L41:O42" si="7">IF(B41&lt;&gt;0,G41/B41,"--")</f>
        <v>0.40793221117872047</v>
      </c>
      <c r="M41" s="31">
        <f t="shared" si="7"/>
        <v>0.83930765977340716</v>
      </c>
      <c r="N41" s="31">
        <f t="shared" si="7"/>
        <v>3.7085235216929617</v>
      </c>
      <c r="O41" s="32">
        <f t="shared" si="7"/>
        <v>0.87311031961239705</v>
      </c>
    </row>
    <row r="42" spans="1:23" ht="13.5" thickBot="1" x14ac:dyDescent="0.35">
      <c r="A42" s="33" t="s">
        <v>17</v>
      </c>
      <c r="B42" s="80">
        <f>B21+B41</f>
        <v>1614.6425881066561</v>
      </c>
      <c r="C42" s="80">
        <f>C21+C41</f>
        <v>228.81364102039493</v>
      </c>
      <c r="D42" s="80">
        <f>D21+D41</f>
        <v>20.654259206631671</v>
      </c>
      <c r="E42" s="80">
        <f>E21+E41</f>
        <v>1864.1104883336827</v>
      </c>
      <c r="F42" s="34"/>
      <c r="G42" s="81">
        <f>SUM(G21,G41)</f>
        <v>460.13151344021719</v>
      </c>
      <c r="H42" s="81">
        <f>SUM(H21,H41)</f>
        <v>192.04504156906015</v>
      </c>
      <c r="I42" s="81">
        <f>SUM(I21,I41)</f>
        <v>76.596806090936965</v>
      </c>
      <c r="J42" s="81">
        <f>SUM(J21,J41)</f>
        <v>728.77336110021429</v>
      </c>
      <c r="K42" s="34"/>
      <c r="L42" s="40">
        <f t="shared" si="7"/>
        <v>0.284974220814881</v>
      </c>
      <c r="M42" s="40">
        <f t="shared" si="7"/>
        <v>0.83930765977340716</v>
      </c>
      <c r="N42" s="40">
        <f t="shared" si="7"/>
        <v>3.7085235216929617</v>
      </c>
      <c r="O42" s="41">
        <f t="shared" si="7"/>
        <v>0.39094965972304596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16</v>
      </c>
      <c r="V46">
        <f>$V$8</f>
        <v>38</v>
      </c>
      <c r="W46">
        <f>$W$8</f>
        <v>60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16</v>
      </c>
      <c r="V47">
        <f>$V$8</f>
        <v>38</v>
      </c>
      <c r="W47">
        <f>$W$8</f>
        <v>60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16</v>
      </c>
      <c r="V50">
        <f>$V$8</f>
        <v>38</v>
      </c>
      <c r="W50">
        <f>$W$8</f>
        <v>60</v>
      </c>
    </row>
    <row r="51" spans="1:23" x14ac:dyDescent="0.25">
      <c r="A51" s="18" t="s">
        <v>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16</v>
      </c>
      <c r="V51">
        <f>$V$8</f>
        <v>38</v>
      </c>
      <c r="W51">
        <f>$W$8</f>
        <v>60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0</v>
      </c>
      <c r="E52" s="103">
        <f>SUM(E50:E51)</f>
        <v>0</v>
      </c>
      <c r="F52" s="102"/>
      <c r="G52" s="69">
        <f>SUM(G50:G51)</f>
        <v>0</v>
      </c>
      <c r="H52" s="69">
        <f>SUM(H50:H51)</f>
        <v>0</v>
      </c>
      <c r="I52" s="69">
        <f>SUM(I50:I51)</f>
        <v>0</v>
      </c>
      <c r="J52" s="69">
        <f>SUM(J50:J51)</f>
        <v>0</v>
      </c>
      <c r="K52" s="28"/>
      <c r="L52" s="31" t="str">
        <f t="shared" si="9"/>
        <v>--</v>
      </c>
      <c r="M52" s="31" t="str">
        <f t="shared" si="9"/>
        <v>--</v>
      </c>
      <c r="N52" s="31" t="str">
        <f t="shared" si="9"/>
        <v>--</v>
      </c>
      <c r="O52" s="32" t="str">
        <f t="shared" si="9"/>
        <v>--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0</v>
      </c>
      <c r="D53" s="82">
        <f>SUM(D48,D52)</f>
        <v>0</v>
      </c>
      <c r="E53" s="82">
        <f>SUM(E48,E52)</f>
        <v>0</v>
      </c>
      <c r="F53" s="38"/>
      <c r="G53" s="81">
        <f>SUM(G48,G52)</f>
        <v>0</v>
      </c>
      <c r="H53" s="81">
        <f>SUM(H48,H52)</f>
        <v>0</v>
      </c>
      <c r="I53" s="81">
        <f>SUM(I48,I52)</f>
        <v>0</v>
      </c>
      <c r="J53" s="81">
        <f>SUM(J48,J52)</f>
        <v>0</v>
      </c>
      <c r="K53" s="37"/>
      <c r="L53" s="40" t="str">
        <f t="shared" si="9"/>
        <v>--</v>
      </c>
      <c r="M53" s="40" t="str">
        <f t="shared" si="9"/>
        <v>--</v>
      </c>
      <c r="N53" s="40" t="str">
        <f t="shared" si="9"/>
        <v>--</v>
      </c>
      <c r="O53" s="41" t="str">
        <f t="shared" si="9"/>
        <v>--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1614.6425881066561</v>
      </c>
      <c r="C55" s="65">
        <f>C42</f>
        <v>228.81364102039493</v>
      </c>
      <c r="D55" s="65">
        <f>D42</f>
        <v>20.654259206631671</v>
      </c>
      <c r="E55" s="65">
        <f>E42</f>
        <v>1864.1104883336827</v>
      </c>
      <c r="F55" s="42"/>
      <c r="G55" s="51">
        <f>G42+G53</f>
        <v>460.13151344021719</v>
      </c>
      <c r="H55" s="51">
        <f>H42+H53</f>
        <v>192.04504156906015</v>
      </c>
      <c r="I55" s="51">
        <f>I42+I53</f>
        <v>76.596806090936965</v>
      </c>
      <c r="J55" s="51">
        <f>J42+J53</f>
        <v>728.77336110021429</v>
      </c>
      <c r="K55" s="19"/>
      <c r="L55" s="22">
        <f>IF(B55&lt;&gt;0,G55/B55,"--")</f>
        <v>0.284974220814881</v>
      </c>
      <c r="M55" s="22">
        <f>IF(C55&lt;&gt;0,H55/C55,"--")</f>
        <v>0.83930765977340716</v>
      </c>
      <c r="N55" s="22">
        <f>IF(D55&lt;&gt;0,I55/D55,"--")</f>
        <v>3.7085235216929617</v>
      </c>
      <c r="O55" s="22">
        <f>IF(E55&lt;&gt;0,J55/E55,"--")</f>
        <v>0.39094965972304596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16</v>
      </c>
      <c r="V57">
        <f>$V$8</f>
        <v>38</v>
      </c>
      <c r="W57">
        <f>$W$8</f>
        <v>60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16</v>
      </c>
      <c r="V58">
        <f>$V$8</f>
        <v>38</v>
      </c>
      <c r="W58">
        <f>$W$8</f>
        <v>60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0</v>
      </c>
      <c r="Q59">
        <v>47</v>
      </c>
      <c r="S59">
        <v>31</v>
      </c>
      <c r="U59">
        <f>$U$8</f>
        <v>16</v>
      </c>
      <c r="V59">
        <f>$V$8</f>
        <v>38</v>
      </c>
      <c r="W59">
        <f>$W$8</f>
        <v>60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4.46 - Cost of Returned-to-Sender UAA Mail -- All Other Classes, International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46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16.087252116723221</v>
      </c>
      <c r="C8" s="19">
        <v>0</v>
      </c>
      <c r="D8" s="19">
        <v>0</v>
      </c>
      <c r="E8" s="19">
        <f t="shared" ref="E8:E13" si="0">SUM(B8:D8)</f>
        <v>16.087252116723221</v>
      </c>
      <c r="G8" s="51">
        <v>1.4387225074847605</v>
      </c>
      <c r="H8" s="51">
        <v>0</v>
      </c>
      <c r="I8" s="51">
        <v>0</v>
      </c>
      <c r="J8" s="21">
        <f t="shared" ref="J8:J13" si="1">SUM(G8:I8)</f>
        <v>1.4387225074847605</v>
      </c>
      <c r="L8" s="22">
        <f t="shared" ref="L8:O14" si="2">IF(B8&lt;&gt;0,G8/B8,"--")</f>
        <v>8.9432458510994656E-2</v>
      </c>
      <c r="M8" s="22" t="str">
        <f t="shared" si="2"/>
        <v>--</v>
      </c>
      <c r="N8" s="22" t="str">
        <f t="shared" si="2"/>
        <v>--</v>
      </c>
      <c r="O8" s="23">
        <f t="shared" si="2"/>
        <v>8.9432458510994656E-2</v>
      </c>
      <c r="Q8">
        <v>38</v>
      </c>
      <c r="U8" s="24">
        <f>VLOOKUP($Y$6,RMap,4,FALSE)</f>
        <v>16</v>
      </c>
      <c r="V8" s="25">
        <f>VLOOKUP($Y$6,RMap,5,FALSE)</f>
        <v>38</v>
      </c>
      <c r="W8" s="26">
        <f>VLOOKUP($Y$6,RMap,6,FALSE)</f>
        <v>60</v>
      </c>
    </row>
    <row r="9" spans="1:25" ht="12.75" customHeight="1" x14ac:dyDescent="0.25">
      <c r="A9" s="27" t="s">
        <v>24</v>
      </c>
      <c r="B9" s="19">
        <v>16.087252116723221</v>
      </c>
      <c r="C9" s="19">
        <v>0</v>
      </c>
      <c r="D9" s="19">
        <v>0</v>
      </c>
      <c r="E9" s="19">
        <f t="shared" si="0"/>
        <v>16.087252116723221</v>
      </c>
      <c r="G9" s="51">
        <v>0.12334778235229756</v>
      </c>
      <c r="H9" s="51">
        <v>0</v>
      </c>
      <c r="I9" s="51">
        <v>0</v>
      </c>
      <c r="J9" s="21">
        <f t="shared" si="1"/>
        <v>0.12334778235229756</v>
      </c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  <c r="Q9">
        <v>39</v>
      </c>
      <c r="U9">
        <f>$U$8</f>
        <v>16</v>
      </c>
      <c r="V9">
        <f>$V$8</f>
        <v>38</v>
      </c>
      <c r="W9">
        <f>$W$8</f>
        <v>60</v>
      </c>
    </row>
    <row r="10" spans="1:25" ht="12.75" customHeight="1" x14ac:dyDescent="0.25">
      <c r="A10" s="18" t="s">
        <v>25</v>
      </c>
      <c r="B10" s="19">
        <v>321.74504233446407</v>
      </c>
      <c r="C10" s="19">
        <v>0</v>
      </c>
      <c r="D10" s="19">
        <v>0</v>
      </c>
      <c r="E10" s="19">
        <f t="shared" si="0"/>
        <v>321.74504233446407</v>
      </c>
      <c r="G10" s="51">
        <v>20.883360961131437</v>
      </c>
      <c r="H10" s="51">
        <v>0</v>
      </c>
      <c r="I10" s="51">
        <v>0</v>
      </c>
      <c r="J10" s="21">
        <f t="shared" si="1"/>
        <v>20.883360961131437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40</v>
      </c>
      <c r="S10">
        <v>10</v>
      </c>
      <c r="U10">
        <f>$U$8</f>
        <v>16</v>
      </c>
      <c r="V10">
        <f>$V$8</f>
        <v>38</v>
      </c>
      <c r="W10">
        <f>$W$8</f>
        <v>60</v>
      </c>
    </row>
    <row r="11" spans="1:25" ht="12.75" customHeight="1" x14ac:dyDescent="0.25">
      <c r="A11" s="18" t="s">
        <v>26</v>
      </c>
      <c r="B11" s="19">
        <v>119.66502487024556</v>
      </c>
      <c r="C11" s="19">
        <v>0</v>
      </c>
      <c r="D11" s="19">
        <v>0</v>
      </c>
      <c r="E11" s="19">
        <f t="shared" si="0"/>
        <v>119.66502487024556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41</v>
      </c>
      <c r="S11">
        <v>10</v>
      </c>
      <c r="U11">
        <f>$U$8</f>
        <v>16</v>
      </c>
      <c r="V11">
        <f>$V$8</f>
        <v>38</v>
      </c>
      <c r="W11">
        <f>$W$8</f>
        <v>60</v>
      </c>
    </row>
    <row r="12" spans="1:25" ht="12.75" customHeight="1" x14ac:dyDescent="0.25">
      <c r="A12" s="27" t="s">
        <v>92</v>
      </c>
      <c r="B12" s="19">
        <v>185.99276534749532</v>
      </c>
      <c r="C12" s="19">
        <v>0</v>
      </c>
      <c r="D12" s="19">
        <v>0</v>
      </c>
      <c r="E12" s="19">
        <f t="shared" si="0"/>
        <v>185.99276534749532</v>
      </c>
      <c r="G12" s="51">
        <v>19.639991705141764</v>
      </c>
      <c r="H12" s="51">
        <v>0</v>
      </c>
      <c r="I12" s="51">
        <v>0</v>
      </c>
      <c r="J12" s="21">
        <f t="shared" si="1"/>
        <v>19.639991705141764</v>
      </c>
      <c r="L12" s="22">
        <f t="shared" si="2"/>
        <v>0.10559546049249731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0.10559546049249731</v>
      </c>
      <c r="Q12">
        <v>42</v>
      </c>
      <c r="R12">
        <v>43</v>
      </c>
      <c r="S12">
        <v>10</v>
      </c>
      <c r="U12">
        <f>$U$8</f>
        <v>16</v>
      </c>
      <c r="V12">
        <f>$V$8</f>
        <v>38</v>
      </c>
      <c r="W12">
        <f>$W$8</f>
        <v>60</v>
      </c>
    </row>
    <row r="13" spans="1:25" ht="12.75" customHeight="1" x14ac:dyDescent="0.25">
      <c r="A13" s="27" t="s">
        <v>104</v>
      </c>
      <c r="B13" s="19">
        <v>16.087252116723207</v>
      </c>
      <c r="C13" s="19">
        <v>0</v>
      </c>
      <c r="D13" s="19">
        <v>0</v>
      </c>
      <c r="E13" s="19">
        <f t="shared" si="0"/>
        <v>16.087252116723207</v>
      </c>
      <c r="G13" s="51">
        <v>5.0464198170094221</v>
      </c>
      <c r="H13" s="51">
        <v>0</v>
      </c>
      <c r="I13" s="51">
        <v>0</v>
      </c>
      <c r="J13" s="21">
        <f t="shared" si="1"/>
        <v>5.0464198170094221</v>
      </c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45</v>
      </c>
      <c r="S13">
        <v>10</v>
      </c>
      <c r="U13">
        <f>$U$8</f>
        <v>16</v>
      </c>
      <c r="V13">
        <f>$V$8</f>
        <v>38</v>
      </c>
      <c r="W13">
        <f>$W$8</f>
        <v>60</v>
      </c>
    </row>
    <row r="14" spans="1:25" ht="12.75" customHeight="1" x14ac:dyDescent="0.25">
      <c r="A14" s="18" t="s">
        <v>17</v>
      </c>
      <c r="B14" s="19">
        <f>B10</f>
        <v>321.74504233446407</v>
      </c>
      <c r="C14" s="19">
        <f>C10</f>
        <v>0</v>
      </c>
      <c r="D14" s="19">
        <f>D10</f>
        <v>0</v>
      </c>
      <c r="E14" s="19">
        <f>E10</f>
        <v>321.74504233446407</v>
      </c>
      <c r="G14" s="21">
        <f>SUM(G8:G13)</f>
        <v>47.131842773119686</v>
      </c>
      <c r="H14" s="21">
        <f>SUM(H8:H13)</f>
        <v>0</v>
      </c>
      <c r="I14" s="21">
        <f>SUM(I8:I13)</f>
        <v>0</v>
      </c>
      <c r="J14" s="21">
        <f>SUM(J8:J13)</f>
        <v>47.131842773119686</v>
      </c>
      <c r="L14" s="22">
        <f t="shared" si="2"/>
        <v>0.14648817097894754</v>
      </c>
      <c r="M14" s="22" t="str">
        <f t="shared" si="2"/>
        <v>--</v>
      </c>
      <c r="N14" s="22" t="str">
        <f t="shared" si="2"/>
        <v>--</v>
      </c>
      <c r="O14" s="23">
        <f t="shared" si="2"/>
        <v>0.14648817097894754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1961.7301660351543</v>
      </c>
      <c r="C17" s="19">
        <v>0</v>
      </c>
      <c r="D17" s="19">
        <v>0</v>
      </c>
      <c r="E17" s="19">
        <f t="shared" ref="E17:E22" si="3">SUM(B17:D17)</f>
        <v>1961.7301660351543</v>
      </c>
      <c r="G17" s="51">
        <v>143.99523772518373</v>
      </c>
      <c r="H17" s="51">
        <v>0</v>
      </c>
      <c r="I17" s="51">
        <v>0</v>
      </c>
      <c r="J17" s="21">
        <f t="shared" ref="J17:J22" si="4">SUM(G17:I17)</f>
        <v>143.99523772518373</v>
      </c>
      <c r="L17" s="22">
        <f t="shared" ref="L17:O23" si="5">IF(B17&lt;&gt;0,G17/B17,"--")</f>
        <v>7.3402163161008005E-2</v>
      </c>
      <c r="M17" s="22" t="str">
        <f t="shared" si="5"/>
        <v>--</v>
      </c>
      <c r="N17" s="22" t="str">
        <f t="shared" si="5"/>
        <v>--</v>
      </c>
      <c r="O17" s="23">
        <f t="shared" si="5"/>
        <v>7.3402163161008005E-2</v>
      </c>
      <c r="Q17">
        <v>48</v>
      </c>
      <c r="R17">
        <v>65</v>
      </c>
      <c r="U17">
        <f t="shared" ref="U17:U22" si="6">$U$8</f>
        <v>16</v>
      </c>
      <c r="V17">
        <f t="shared" ref="V17:V22" si="7">$V$8</f>
        <v>38</v>
      </c>
      <c r="W17">
        <f t="shared" ref="W17:W22" si="8">$W$8</f>
        <v>60</v>
      </c>
    </row>
    <row r="18" spans="1:30" ht="12.75" customHeight="1" x14ac:dyDescent="0.25">
      <c r="A18" s="27" t="s">
        <v>24</v>
      </c>
      <c r="B18" s="19">
        <v>1961.7301660351543</v>
      </c>
      <c r="C18" s="19">
        <v>0</v>
      </c>
      <c r="D18" s="19">
        <v>0</v>
      </c>
      <c r="E18" s="19">
        <f t="shared" si="3"/>
        <v>1961.7301660351543</v>
      </c>
      <c r="G18" s="51">
        <v>23.348909308201208</v>
      </c>
      <c r="H18" s="51">
        <v>0</v>
      </c>
      <c r="I18" s="51">
        <v>0</v>
      </c>
      <c r="J18" s="21">
        <f t="shared" si="4"/>
        <v>23.348909308201208</v>
      </c>
      <c r="L18" s="22">
        <f t="shared" si="5"/>
        <v>1.1902202307156036E-2</v>
      </c>
      <c r="M18" s="22" t="str">
        <f t="shared" si="5"/>
        <v>--</v>
      </c>
      <c r="N18" s="22" t="str">
        <f t="shared" si="5"/>
        <v>--</v>
      </c>
      <c r="O18" s="23">
        <f t="shared" si="5"/>
        <v>1.1902202307156036E-2</v>
      </c>
      <c r="Q18">
        <v>49</v>
      </c>
      <c r="R18">
        <v>66</v>
      </c>
      <c r="U18">
        <f t="shared" si="6"/>
        <v>16</v>
      </c>
      <c r="V18">
        <f t="shared" si="7"/>
        <v>38</v>
      </c>
      <c r="W18">
        <f t="shared" si="8"/>
        <v>60</v>
      </c>
    </row>
    <row r="19" spans="1:30" ht="12.75" customHeight="1" x14ac:dyDescent="0.25">
      <c r="A19" s="18" t="s">
        <v>25</v>
      </c>
      <c r="B19" s="19">
        <v>2306.3612032905926</v>
      </c>
      <c r="C19" s="19">
        <v>0</v>
      </c>
      <c r="D19" s="19">
        <v>0</v>
      </c>
      <c r="E19" s="19">
        <f t="shared" si="3"/>
        <v>2306.3612032905926</v>
      </c>
      <c r="G19" s="51">
        <v>-38.108738440406228</v>
      </c>
      <c r="H19" s="51">
        <v>0</v>
      </c>
      <c r="I19" s="51">
        <v>0</v>
      </c>
      <c r="J19" s="21">
        <f t="shared" si="4"/>
        <v>-38.108738440406228</v>
      </c>
      <c r="L19" s="22">
        <f t="shared" si="5"/>
        <v>-1.652331750379547E-2</v>
      </c>
      <c r="M19" s="22" t="str">
        <f t="shared" si="5"/>
        <v>--</v>
      </c>
      <c r="N19" s="22" t="str">
        <f t="shared" si="5"/>
        <v>--</v>
      </c>
      <c r="O19" s="23">
        <f t="shared" si="5"/>
        <v>-1.652331750379547E-2</v>
      </c>
      <c r="Q19">
        <v>50</v>
      </c>
      <c r="R19">
        <v>67</v>
      </c>
      <c r="S19">
        <v>27</v>
      </c>
      <c r="T19">
        <v>10</v>
      </c>
      <c r="U19">
        <f t="shared" si="6"/>
        <v>16</v>
      </c>
      <c r="V19">
        <f t="shared" si="7"/>
        <v>38</v>
      </c>
      <c r="W19">
        <f t="shared" si="8"/>
        <v>60</v>
      </c>
    </row>
    <row r="20" spans="1:30" ht="12.75" customHeight="1" x14ac:dyDescent="0.25">
      <c r="A20" s="18" t="s">
        <v>26</v>
      </c>
      <c r="B20" s="19">
        <v>873.48789343375415</v>
      </c>
      <c r="C20" s="19">
        <v>0</v>
      </c>
      <c r="D20" s="19">
        <v>0</v>
      </c>
      <c r="E20" s="19">
        <f t="shared" si="3"/>
        <v>873.48789343375415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16</v>
      </c>
      <c r="V20">
        <f t="shared" si="7"/>
        <v>38</v>
      </c>
      <c r="W20">
        <f t="shared" si="8"/>
        <v>60</v>
      </c>
    </row>
    <row r="21" spans="1:30" ht="12.75" customHeight="1" x14ac:dyDescent="0.25">
      <c r="A21" s="27" t="s">
        <v>92</v>
      </c>
      <c r="B21" s="19">
        <v>1317.555249692309</v>
      </c>
      <c r="C21" s="19">
        <v>0</v>
      </c>
      <c r="D21" s="19">
        <v>0</v>
      </c>
      <c r="E21" s="19">
        <f t="shared" si="3"/>
        <v>1317.555249692309</v>
      </c>
      <c r="G21" s="51">
        <v>-29.468529266751695</v>
      </c>
      <c r="H21" s="51">
        <v>0</v>
      </c>
      <c r="I21" s="51">
        <v>0</v>
      </c>
      <c r="J21" s="21">
        <f t="shared" si="4"/>
        <v>-29.468529266751695</v>
      </c>
      <c r="L21" s="22">
        <f t="shared" si="5"/>
        <v>-2.2366067209427107E-2</v>
      </c>
      <c r="M21" s="22" t="str">
        <f t="shared" si="5"/>
        <v>--</v>
      </c>
      <c r="N21" s="22" t="str">
        <f t="shared" si="5"/>
        <v>--</v>
      </c>
      <c r="O21" s="23">
        <f t="shared" si="5"/>
        <v>-2.2366067209427107E-2</v>
      </c>
      <c r="Q21">
        <v>52</v>
      </c>
      <c r="R21">
        <v>70</v>
      </c>
      <c r="S21">
        <v>27</v>
      </c>
      <c r="T21">
        <v>10</v>
      </c>
      <c r="U21">
        <f t="shared" si="6"/>
        <v>16</v>
      </c>
      <c r="V21">
        <f t="shared" si="7"/>
        <v>38</v>
      </c>
      <c r="W21">
        <f t="shared" si="8"/>
        <v>60</v>
      </c>
    </row>
    <row r="22" spans="1:30" ht="12.75" customHeight="1" x14ac:dyDescent="0.25">
      <c r="A22" s="27" t="s">
        <v>104</v>
      </c>
      <c r="B22" s="19">
        <v>115.31806016452964</v>
      </c>
      <c r="C22" s="19">
        <v>0</v>
      </c>
      <c r="D22" s="19">
        <v>0</v>
      </c>
      <c r="E22" s="19">
        <f t="shared" si="3"/>
        <v>115.31806016452964</v>
      </c>
      <c r="G22" s="51">
        <v>17.697011493217619</v>
      </c>
      <c r="H22" s="51">
        <v>0</v>
      </c>
      <c r="I22" s="51">
        <v>0</v>
      </c>
      <c r="J22" s="21">
        <f t="shared" si="4"/>
        <v>17.697011493217619</v>
      </c>
      <c r="L22" s="22">
        <f t="shared" si="5"/>
        <v>0.1534626186736793</v>
      </c>
      <c r="M22" s="22" t="str">
        <f t="shared" si="5"/>
        <v>--</v>
      </c>
      <c r="N22" s="22" t="str">
        <f t="shared" si="5"/>
        <v>--</v>
      </c>
      <c r="O22" s="23">
        <f t="shared" si="5"/>
        <v>0.1534626186736793</v>
      </c>
      <c r="Q22">
        <v>55</v>
      </c>
      <c r="R22">
        <v>72</v>
      </c>
      <c r="S22">
        <v>27</v>
      </c>
      <c r="T22">
        <v>10</v>
      </c>
      <c r="U22">
        <f t="shared" si="6"/>
        <v>16</v>
      </c>
      <c r="V22">
        <f t="shared" si="7"/>
        <v>38</v>
      </c>
      <c r="W22">
        <f t="shared" si="8"/>
        <v>60</v>
      </c>
      <c r="AA22" s="21">
        <v>17.697011493217619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2306.3612032905926</v>
      </c>
      <c r="C23" s="19">
        <f>C19</f>
        <v>0</v>
      </c>
      <c r="D23" s="19">
        <f>D19</f>
        <v>0</v>
      </c>
      <c r="E23" s="19">
        <f>E19</f>
        <v>2306.3612032905926</v>
      </c>
      <c r="G23" s="21">
        <f>SUM(G17:G22)</f>
        <v>117.46389081944463</v>
      </c>
      <c r="H23" s="21">
        <f>SUM(H17:H22)</f>
        <v>0</v>
      </c>
      <c r="I23" s="21">
        <f>SUM(I17:I22)</f>
        <v>0</v>
      </c>
      <c r="J23" s="21">
        <f>SUM(J17:J22)</f>
        <v>117.46389081944463</v>
      </c>
      <c r="L23" s="22">
        <f t="shared" si="5"/>
        <v>5.0930396614308912E-2</v>
      </c>
      <c r="M23" s="22" t="str">
        <f t="shared" si="5"/>
        <v>--</v>
      </c>
      <c r="N23" s="22" t="str">
        <f t="shared" si="5"/>
        <v>--</v>
      </c>
      <c r="O23" s="23">
        <f t="shared" si="5"/>
        <v>5.0930396614308912E-2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2628.1062456250565</v>
      </c>
      <c r="C26" s="54">
        <f>C14+C23</f>
        <v>0</v>
      </c>
      <c r="D26" s="54">
        <f>D14+D23</f>
        <v>0</v>
      </c>
      <c r="E26" s="19">
        <f>SUM(B26:D26)</f>
        <v>2628.1062456250565</v>
      </c>
      <c r="G26" s="51">
        <v>1167.8556013467041</v>
      </c>
      <c r="H26" s="51">
        <v>0</v>
      </c>
      <c r="I26" s="51">
        <v>0</v>
      </c>
      <c r="J26" s="21">
        <f>SUM(G26:I26)</f>
        <v>1167.8556013467041</v>
      </c>
      <c r="L26" s="22">
        <f t="shared" ref="L26:O28" si="9">IF(B26&lt;&gt;0,G26/B26,"--")</f>
        <v>0.44437153303478671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0.44437153303478671</v>
      </c>
      <c r="Q26">
        <v>75</v>
      </c>
      <c r="U26">
        <f>$U$8</f>
        <v>16</v>
      </c>
      <c r="V26">
        <f>$V$8</f>
        <v>38</v>
      </c>
      <c r="W26">
        <f>$W$8</f>
        <v>60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16</v>
      </c>
      <c r="V27">
        <f>$V$8</f>
        <v>38</v>
      </c>
      <c r="W27">
        <f>$W$8</f>
        <v>60</v>
      </c>
    </row>
    <row r="28" spans="1:30" ht="12.75" customHeight="1" x14ac:dyDescent="0.25">
      <c r="A28" s="18" t="s">
        <v>17</v>
      </c>
      <c r="B28" s="19">
        <f>B26</f>
        <v>2628.1062456250565</v>
      </c>
      <c r="C28" s="19">
        <f>C26</f>
        <v>0</v>
      </c>
      <c r="D28" s="19">
        <f>D26</f>
        <v>0</v>
      </c>
      <c r="E28" s="19">
        <f>E26</f>
        <v>2628.1062456250565</v>
      </c>
      <c r="G28" s="21">
        <f>SUM(G26:G27)</f>
        <v>1167.8556013467041</v>
      </c>
      <c r="H28" s="21">
        <f>SUM(H26:H27)</f>
        <v>0</v>
      </c>
      <c r="I28" s="21">
        <f>SUM(I26:I27)</f>
        <v>0</v>
      </c>
      <c r="J28" s="21">
        <f>SUM(J26:J27)</f>
        <v>1167.8556013467041</v>
      </c>
      <c r="L28" s="22">
        <f t="shared" si="9"/>
        <v>0.44437153303478671</v>
      </c>
      <c r="M28" s="22" t="str">
        <f t="shared" si="9"/>
        <v>--</v>
      </c>
      <c r="N28" s="22" t="str">
        <f t="shared" si="9"/>
        <v>--</v>
      </c>
      <c r="O28" s="23">
        <f t="shared" si="9"/>
        <v>0.44437153303478671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2628.1062456250565</v>
      </c>
      <c r="C30" s="19">
        <f>C28</f>
        <v>0</v>
      </c>
      <c r="D30" s="19">
        <f>D28</f>
        <v>0</v>
      </c>
      <c r="E30" s="19">
        <f>E28</f>
        <v>2628.1062456250565</v>
      </c>
      <c r="G30" s="21">
        <f>SUM(G14,G23,G28)</f>
        <v>1332.4513349392685</v>
      </c>
      <c r="H30" s="21">
        <f>SUM(H14,H23,H28)</f>
        <v>0</v>
      </c>
      <c r="I30" s="21">
        <f>SUM(I14,I23,I28)</f>
        <v>0</v>
      </c>
      <c r="J30" s="21">
        <f>SUM(J14,J23,J28)</f>
        <v>1332.4513349392685</v>
      </c>
      <c r="L30" s="22">
        <f>IF(B30&lt;&gt;0,G30/B30,"--")</f>
        <v>0.50700055873211647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0.50700055873211647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28.383116928021103</v>
      </c>
      <c r="C34" s="19">
        <v>183.76982766756208</v>
      </c>
      <c r="D34" s="19">
        <v>21.367557625725834</v>
      </c>
      <c r="E34" s="19">
        <f>SUM(B34:D34)</f>
        <v>233.52050222130902</v>
      </c>
      <c r="G34" s="51">
        <v>2.3523815551132508</v>
      </c>
      <c r="H34" s="51">
        <v>23.791017764173692</v>
      </c>
      <c r="I34" s="51">
        <v>5.0039335619209417</v>
      </c>
      <c r="J34" s="21">
        <f>SUM(G34:I34)</f>
        <v>31.147332881207884</v>
      </c>
      <c r="L34" s="22">
        <f t="shared" ref="L34:O37" si="10">IF(B34&lt;&gt;0,G34/B34,"--")</f>
        <v>8.287960624898362E-2</v>
      </c>
      <c r="M34" s="22">
        <f t="shared" si="10"/>
        <v>0.12946095703594729</v>
      </c>
      <c r="N34" s="22">
        <f t="shared" si="10"/>
        <v>0.23418369331534508</v>
      </c>
      <c r="O34" s="23">
        <f t="shared" si="10"/>
        <v>0.13338157714173351</v>
      </c>
      <c r="Q34">
        <v>0</v>
      </c>
      <c r="U34">
        <f>$U$8</f>
        <v>16</v>
      </c>
      <c r="V34">
        <f>$V$8</f>
        <v>38</v>
      </c>
      <c r="W34">
        <f>$W$8</f>
        <v>60</v>
      </c>
    </row>
    <row r="35" spans="1:23" ht="12.75" customHeight="1" x14ac:dyDescent="0.25">
      <c r="A35" s="27" t="s">
        <v>111</v>
      </c>
      <c r="B35" s="19">
        <v>28.383116928021099</v>
      </c>
      <c r="C35" s="19">
        <v>183.76982766756214</v>
      </c>
      <c r="D35" s="19">
        <v>21.367557625725834</v>
      </c>
      <c r="E35" s="19">
        <f>SUM(B35:D35)</f>
        <v>233.52050222130907</v>
      </c>
      <c r="G35" s="51">
        <v>4.1955571107838772</v>
      </c>
      <c r="H35" s="51">
        <v>90.139597688331364</v>
      </c>
      <c r="I35" s="51">
        <v>20.009553080580375</v>
      </c>
      <c r="J35" s="21">
        <f>SUM(G35:I35)</f>
        <v>114.34470787969562</v>
      </c>
      <c r="L35" s="22">
        <f t="shared" si="10"/>
        <v>0.14781875864527877</v>
      </c>
      <c r="M35" s="22">
        <f t="shared" si="10"/>
        <v>0.49050270565303589</v>
      </c>
      <c r="N35" s="22">
        <f t="shared" si="10"/>
        <v>0.93644549513181297</v>
      </c>
      <c r="O35" s="23">
        <f t="shared" si="10"/>
        <v>0.48965596935608813</v>
      </c>
      <c r="Q35">
        <v>3</v>
      </c>
      <c r="U35">
        <f>$U$8</f>
        <v>16</v>
      </c>
      <c r="V35">
        <f>$V$8</f>
        <v>38</v>
      </c>
      <c r="W35">
        <f>$W$8</f>
        <v>60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16</v>
      </c>
      <c r="V36">
        <f>$V$8</f>
        <v>38</v>
      </c>
      <c r="W36">
        <f>$W$8</f>
        <v>60</v>
      </c>
    </row>
    <row r="37" spans="1:23" ht="12.75" customHeight="1" x14ac:dyDescent="0.25">
      <c r="A37" s="18" t="s">
        <v>17</v>
      </c>
      <c r="B37" s="19">
        <f>B34</f>
        <v>28.383116928021103</v>
      </c>
      <c r="C37" s="19">
        <f>C34</f>
        <v>183.76982766756208</v>
      </c>
      <c r="D37" s="19">
        <f>D34</f>
        <v>21.367557625725834</v>
      </c>
      <c r="E37" s="19">
        <f>E34</f>
        <v>233.52050222130902</v>
      </c>
      <c r="G37" s="21">
        <f>SUM(G34:G36)</f>
        <v>6.5479386658971279</v>
      </c>
      <c r="H37" s="21">
        <f>SUM(H34:H36)</f>
        <v>113.93061545250505</v>
      </c>
      <c r="I37" s="21">
        <f>SUM(I34:I36)</f>
        <v>25.013486642501316</v>
      </c>
      <c r="J37" s="21">
        <f>SUM(J34:J36)</f>
        <v>145.49204076090351</v>
      </c>
      <c r="L37" s="22">
        <f t="shared" si="10"/>
        <v>0.23069836489426238</v>
      </c>
      <c r="M37" s="22">
        <f t="shared" si="10"/>
        <v>0.61996366268898329</v>
      </c>
      <c r="N37" s="22">
        <f t="shared" si="10"/>
        <v>1.170629188447158</v>
      </c>
      <c r="O37" s="23">
        <f t="shared" si="10"/>
        <v>0.62303754649782173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207.60514746262604</v>
      </c>
      <c r="D40" s="19">
        <v>146.08914969654188</v>
      </c>
      <c r="E40" s="19">
        <f>SUM(B40:D40)</f>
        <v>353.69429715916795</v>
      </c>
      <c r="G40" s="51">
        <v>0</v>
      </c>
      <c r="H40" s="51">
        <v>15.147808405025817</v>
      </c>
      <c r="I40" s="51">
        <v>14.753607958695895</v>
      </c>
      <c r="J40" s="21">
        <f>SUM(G40:I40)</f>
        <v>29.901416363721712</v>
      </c>
      <c r="L40" s="22" t="str">
        <f t="shared" ref="L40:O43" si="11">IF(B40&lt;&gt;0,G40/B40,"--")</f>
        <v>--</v>
      </c>
      <c r="M40" s="22">
        <f t="shared" si="11"/>
        <v>7.2964512634508691E-2</v>
      </c>
      <c r="N40" s="22">
        <f t="shared" si="11"/>
        <v>0.10099044309137445</v>
      </c>
      <c r="O40" s="23">
        <f t="shared" si="11"/>
        <v>8.4540284092467596E-2</v>
      </c>
      <c r="Q40">
        <v>1</v>
      </c>
      <c r="R40">
        <v>2</v>
      </c>
      <c r="U40">
        <f>$U$8</f>
        <v>16</v>
      </c>
      <c r="V40">
        <f>$V$8</f>
        <v>38</v>
      </c>
      <c r="W40">
        <f>$W$8</f>
        <v>60</v>
      </c>
    </row>
    <row r="41" spans="1:23" ht="12.75" customHeight="1" x14ac:dyDescent="0.25">
      <c r="A41" s="27" t="s">
        <v>97</v>
      </c>
      <c r="B41" s="19">
        <v>0</v>
      </c>
      <c r="C41" s="19">
        <v>207.60514746262606</v>
      </c>
      <c r="D41" s="19">
        <v>146.08914969654191</v>
      </c>
      <c r="E41" s="19">
        <f>SUM(B41:D41)</f>
        <v>353.69429715916795</v>
      </c>
      <c r="G41" s="51">
        <v>0</v>
      </c>
      <c r="H41" s="51">
        <v>65.396788141706622</v>
      </c>
      <c r="I41" s="51">
        <v>68.428486120676482</v>
      </c>
      <c r="J41" s="21">
        <f>SUM(G41:I41)</f>
        <v>133.82527426238312</v>
      </c>
      <c r="L41" s="22" t="str">
        <f t="shared" si="11"/>
        <v>--</v>
      </c>
      <c r="M41" s="22">
        <f t="shared" si="11"/>
        <v>0.31500561975940228</v>
      </c>
      <c r="N41" s="22">
        <f t="shared" si="11"/>
        <v>0.4684022479617202</v>
      </c>
      <c r="O41" s="23">
        <f t="shared" si="11"/>
        <v>0.37836424092006116</v>
      </c>
      <c r="Q41">
        <v>5</v>
      </c>
      <c r="R41">
        <v>7</v>
      </c>
      <c r="U41">
        <f>$U$8</f>
        <v>16</v>
      </c>
      <c r="V41">
        <f>$V$8</f>
        <v>38</v>
      </c>
      <c r="W41">
        <f>$W$8</f>
        <v>60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16</v>
      </c>
      <c r="V42">
        <f>$V$8</f>
        <v>38</v>
      </c>
      <c r="W42">
        <f>$W$8</f>
        <v>60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207.60514746262604</v>
      </c>
      <c r="D43" s="19">
        <f>D40</f>
        <v>146.08914969654188</v>
      </c>
      <c r="E43" s="19">
        <f>E40</f>
        <v>353.69429715916795</v>
      </c>
      <c r="G43" s="21">
        <f>SUM(G40:G42)</f>
        <v>0</v>
      </c>
      <c r="H43" s="21">
        <f>SUM(H40:H42)</f>
        <v>80.544596546732436</v>
      </c>
      <c r="I43" s="21">
        <f>SUM(I40:I42)</f>
        <v>83.182094079372376</v>
      </c>
      <c r="J43" s="21">
        <f>SUM(J40:J42)</f>
        <v>163.72669062610484</v>
      </c>
      <c r="L43" s="22" t="str">
        <f t="shared" si="11"/>
        <v>--</v>
      </c>
      <c r="M43" s="22">
        <f t="shared" si="11"/>
        <v>0.38797013239391098</v>
      </c>
      <c r="N43" s="22">
        <f t="shared" si="11"/>
        <v>0.56939269105309476</v>
      </c>
      <c r="O43" s="23">
        <f t="shared" si="11"/>
        <v>0.46290452501252877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28.383116928021103</v>
      </c>
      <c r="C46" s="64">
        <f>C37+C43</f>
        <v>391.37497513018809</v>
      </c>
      <c r="D46" s="64">
        <f>D37+D43</f>
        <v>167.4567073222677</v>
      </c>
      <c r="E46" s="19">
        <f>SUM(B46:D46)</f>
        <v>587.21479938047685</v>
      </c>
      <c r="G46" s="51">
        <v>34.350923802841223</v>
      </c>
      <c r="H46" s="51">
        <v>486.36721690772953</v>
      </c>
      <c r="I46" s="51">
        <v>2743.0893252068468</v>
      </c>
      <c r="J46" s="21">
        <f>SUM(G46:I46)</f>
        <v>3263.8074659174176</v>
      </c>
      <c r="L46" s="22">
        <f t="shared" ref="L46:O48" si="12">IF(B46&lt;&gt;0,G46/B46,"--")</f>
        <v>1.2102590384965235</v>
      </c>
      <c r="M46" s="22">
        <f t="shared" si="12"/>
        <v>1.2427141432482824</v>
      </c>
      <c r="N46" s="22">
        <f t="shared" si="12"/>
        <v>16.380886553130512</v>
      </c>
      <c r="O46" s="23">
        <f t="shared" si="12"/>
        <v>5.5581151383800247</v>
      </c>
      <c r="Q46">
        <v>11</v>
      </c>
      <c r="U46">
        <f>$U$8</f>
        <v>16</v>
      </c>
      <c r="V46">
        <f>$V$8</f>
        <v>38</v>
      </c>
      <c r="W46">
        <f>$W$8</f>
        <v>60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16</v>
      </c>
      <c r="V47">
        <f>$V$8</f>
        <v>38</v>
      </c>
      <c r="W47">
        <f>$W$8</f>
        <v>60</v>
      </c>
    </row>
    <row r="48" spans="1:23" ht="12.75" customHeight="1" x14ac:dyDescent="0.25">
      <c r="A48" s="18" t="s">
        <v>17</v>
      </c>
      <c r="B48" s="19">
        <f>B46</f>
        <v>28.383116928021103</v>
      </c>
      <c r="C48" s="19">
        <f>C46</f>
        <v>391.37497513018809</v>
      </c>
      <c r="D48" s="19">
        <f>D46</f>
        <v>167.4567073222677</v>
      </c>
      <c r="E48" s="19">
        <f>E46</f>
        <v>587.21479938047685</v>
      </c>
      <c r="G48" s="21">
        <f>SUM(G46:G47)</f>
        <v>34.350923802841223</v>
      </c>
      <c r="H48" s="21">
        <f>SUM(H46:H47)</f>
        <v>486.36721690772953</v>
      </c>
      <c r="I48" s="21">
        <f>SUM(I46:I47)</f>
        <v>2743.0893252068468</v>
      </c>
      <c r="J48" s="21">
        <f>SUM(J46:J47)</f>
        <v>3263.8074659174176</v>
      </c>
      <c r="L48" s="22">
        <f t="shared" si="12"/>
        <v>1.2102590384965235</v>
      </c>
      <c r="M48" s="22">
        <f t="shared" si="12"/>
        <v>1.2427141432482824</v>
      </c>
      <c r="N48" s="22">
        <f t="shared" si="12"/>
        <v>16.380886553130512</v>
      </c>
      <c r="O48" s="23">
        <f t="shared" si="12"/>
        <v>5.5581151383800247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28.383116928021103</v>
      </c>
      <c r="C50" s="28">
        <f>C48</f>
        <v>391.37497513018809</v>
      </c>
      <c r="D50" s="28">
        <f>D48</f>
        <v>167.4567073222677</v>
      </c>
      <c r="E50" s="28">
        <f>E48</f>
        <v>587.21479938047685</v>
      </c>
      <c r="F50" s="29"/>
      <c r="G50" s="30">
        <f>SUM(G37,G43,G48)</f>
        <v>40.898862468738351</v>
      </c>
      <c r="H50" s="30">
        <f>SUM(H37,H43,H48)</f>
        <v>680.84242890696703</v>
      </c>
      <c r="I50" s="30">
        <f>SUM(I37,I43,I48)</f>
        <v>2851.2849059287205</v>
      </c>
      <c r="J50" s="30">
        <f>SUM(J37,J43,J48)</f>
        <v>3573.0261973044262</v>
      </c>
      <c r="K50" s="29"/>
      <c r="L50" s="31">
        <f t="shared" ref="L50:O51" si="13">IF(B50&lt;&gt;0,G50/B50,"--")</f>
        <v>1.4409574033907859</v>
      </c>
      <c r="M50" s="31">
        <f t="shared" si="13"/>
        <v>1.7396166647611786</v>
      </c>
      <c r="N50" s="31">
        <f t="shared" si="13"/>
        <v>17.026997314843108</v>
      </c>
      <c r="O50" s="32">
        <f t="shared" si="13"/>
        <v>6.0847005236823719</v>
      </c>
    </row>
    <row r="51" spans="1:23" ht="12.75" customHeight="1" thickBot="1" x14ac:dyDescent="0.35">
      <c r="A51" s="33" t="s">
        <v>17</v>
      </c>
      <c r="B51" s="37">
        <f>SUM(B30,B50)</f>
        <v>2656.4893625530776</v>
      </c>
      <c r="C51" s="37">
        <f>SUM(C30,C50)</f>
        <v>391.37497513018809</v>
      </c>
      <c r="D51" s="37">
        <f>SUM(D30,D50)</f>
        <v>167.4567073222677</v>
      </c>
      <c r="E51" s="37">
        <f>SUM(E30,E50)</f>
        <v>3215.3210450055335</v>
      </c>
      <c r="F51" s="84"/>
      <c r="G51" s="39">
        <f>SUM(G30,G50)</f>
        <v>1373.3501974080068</v>
      </c>
      <c r="H51" s="39">
        <f>SUM(H30,H50)</f>
        <v>680.84242890696703</v>
      </c>
      <c r="I51" s="39">
        <f>SUM(I30,I50)</f>
        <v>2851.2849059287205</v>
      </c>
      <c r="J51" s="39">
        <f>SUM(J30,J50)</f>
        <v>4905.4775322436944</v>
      </c>
      <c r="K51" s="84"/>
      <c r="L51" s="40">
        <f t="shared" si="13"/>
        <v>0.51697937012934936</v>
      </c>
      <c r="M51" s="40">
        <f t="shared" si="13"/>
        <v>1.7396166647611786</v>
      </c>
      <c r="N51" s="40">
        <f t="shared" si="13"/>
        <v>17.026997314843108</v>
      </c>
      <c r="O51" s="41">
        <f t="shared" si="13"/>
        <v>1.5256571470097948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16</v>
      </c>
      <c r="V55">
        <f>$V$8</f>
        <v>38</v>
      </c>
      <c r="W55">
        <f>$W$8</f>
        <v>60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16</v>
      </c>
      <c r="V56">
        <f>$V$8</f>
        <v>38</v>
      </c>
      <c r="W56">
        <f>$W$8</f>
        <v>60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16</v>
      </c>
      <c r="V59">
        <f>$V$8</f>
        <v>38</v>
      </c>
      <c r="W59">
        <f>$W$8</f>
        <v>60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16</v>
      </c>
      <c r="V60">
        <f>$V$8</f>
        <v>38</v>
      </c>
      <c r="W60">
        <f>$W$8</f>
        <v>60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2656.4893625530776</v>
      </c>
      <c r="C64" s="19">
        <f>C51</f>
        <v>391.37497513018809</v>
      </c>
      <c r="D64" s="19">
        <f>D51</f>
        <v>167.4567073222677</v>
      </c>
      <c r="E64" s="19">
        <f>E51</f>
        <v>3215.3210450055335</v>
      </c>
      <c r="G64" s="21">
        <f>SUM(G51,G62)</f>
        <v>1373.3501974080068</v>
      </c>
      <c r="H64" s="21">
        <f>SUM(H51,H62)</f>
        <v>680.84242890696703</v>
      </c>
      <c r="I64" s="21">
        <f>SUM(I51,I62)</f>
        <v>2851.2849059287205</v>
      </c>
      <c r="J64" s="21">
        <f>SUM(J51,J62)</f>
        <v>4905.4775322436944</v>
      </c>
      <c r="L64" s="22">
        <f>IF(B64&lt;&gt;0,G64/B64,"--")</f>
        <v>0.51697937012934936</v>
      </c>
      <c r="M64" s="22">
        <f>IF(C64&lt;&gt;0,H64/C64,"--")</f>
        <v>1.7396166647611786</v>
      </c>
      <c r="N64" s="22">
        <f>IF(D64&lt;&gt;0,I64/D64,"--")</f>
        <v>17.026997314843108</v>
      </c>
      <c r="O64" s="22">
        <f>IF(E64&lt;&gt;0,J64/E64,"--")</f>
        <v>1.5256571470097948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16</v>
      </c>
      <c r="V66">
        <f>$V$8</f>
        <v>38</v>
      </c>
      <c r="W66">
        <f>$W$8</f>
        <v>60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16</v>
      </c>
      <c r="V67">
        <f>$V$8</f>
        <v>38</v>
      </c>
      <c r="W67">
        <f>$W$8</f>
        <v>60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0</v>
      </c>
      <c r="Q68">
        <v>84</v>
      </c>
      <c r="R68">
        <v>19</v>
      </c>
      <c r="U68">
        <f>$U$8</f>
        <v>16</v>
      </c>
      <c r="V68">
        <f>$V$8</f>
        <v>38</v>
      </c>
      <c r="W68">
        <f>$W$8</f>
        <v>60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4.47 - Cost of Wasted UAA Mail -- All Other Classes, International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47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16</v>
      </c>
      <c r="V8" s="25">
        <f>VLOOKUP($Y$6,WMap,4,FALSE)</f>
        <v>38</v>
      </c>
      <c r="W8" s="26">
        <f>VLOOKUP($Y$6,WMap,5,FALSE)</f>
        <v>60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16</v>
      </c>
      <c r="V9">
        <f>$V$8</f>
        <v>38</v>
      </c>
      <c r="W9">
        <f>$W$8</f>
        <v>60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16</v>
      </c>
      <c r="V10">
        <f>$V$8</f>
        <v>38</v>
      </c>
      <c r="W10">
        <f>$W$8</f>
        <v>60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16</v>
      </c>
      <c r="V11">
        <f>$V$8</f>
        <v>38</v>
      </c>
      <c r="W11">
        <f>$W$8</f>
        <v>60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16</v>
      </c>
      <c r="V12">
        <f>$V$8</f>
        <v>38</v>
      </c>
      <c r="W12">
        <f>$W$8</f>
        <v>60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16</v>
      </c>
      <c r="V13">
        <f>$V$8</f>
        <v>38</v>
      </c>
      <c r="W13">
        <f>$W$8</f>
        <v>60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16</v>
      </c>
      <c r="V17">
        <f>$V$8</f>
        <v>38</v>
      </c>
      <c r="W17">
        <f>$W$8</f>
        <v>60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16</v>
      </c>
      <c r="V18">
        <f>$V$8</f>
        <v>38</v>
      </c>
      <c r="W18">
        <f>$W$8</f>
        <v>60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16</v>
      </c>
      <c r="V19">
        <f>$V$8</f>
        <v>38</v>
      </c>
      <c r="W19">
        <f>$W$8</f>
        <v>60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16</v>
      </c>
      <c r="V20">
        <f>$V$8</f>
        <v>38</v>
      </c>
      <c r="W20">
        <f>$W$8</f>
        <v>60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16</v>
      </c>
      <c r="V24">
        <f t="shared" ref="V24:V29" si="8">$V$8</f>
        <v>38</v>
      </c>
      <c r="W24">
        <f t="shared" ref="W24:W29" si="9">$W$8</f>
        <v>60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16</v>
      </c>
      <c r="V25">
        <f t="shared" si="8"/>
        <v>38</v>
      </c>
      <c r="W25">
        <f t="shared" si="9"/>
        <v>60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16</v>
      </c>
      <c r="V26">
        <f t="shared" si="8"/>
        <v>38</v>
      </c>
      <c r="W26">
        <f t="shared" si="9"/>
        <v>60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16</v>
      </c>
      <c r="V27">
        <f t="shared" si="8"/>
        <v>38</v>
      </c>
      <c r="W27">
        <f t="shared" si="9"/>
        <v>60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16</v>
      </c>
      <c r="V28">
        <f t="shared" si="8"/>
        <v>38</v>
      </c>
      <c r="W28">
        <f t="shared" si="9"/>
        <v>60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16</v>
      </c>
      <c r="V29">
        <f t="shared" si="8"/>
        <v>38</v>
      </c>
      <c r="W29">
        <f t="shared" si="9"/>
        <v>60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16</v>
      </c>
      <c r="V36">
        <f>$V$8</f>
        <v>38</v>
      </c>
      <c r="W36">
        <f>$W$8</f>
        <v>60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16</v>
      </c>
      <c r="V37">
        <f>$V$8</f>
        <v>38</v>
      </c>
      <c r="W37">
        <f>$W$8</f>
        <v>60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1">IF(B41&lt;&gt;0,G41/B41,"--")</f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1</v>
      </c>
      <c r="R41">
        <v>2</v>
      </c>
      <c r="U41">
        <f>$U$8</f>
        <v>16</v>
      </c>
      <c r="V41">
        <f>$V$8</f>
        <v>38</v>
      </c>
      <c r="W41">
        <f>$W$8</f>
        <v>60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5</v>
      </c>
      <c r="R42">
        <v>7</v>
      </c>
      <c r="U42">
        <f>$U$8</f>
        <v>16</v>
      </c>
      <c r="V42">
        <f>$V$8</f>
        <v>38</v>
      </c>
      <c r="W42">
        <f>$W$8</f>
        <v>60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 t="str">
        <f t="shared" si="12"/>
        <v>--</v>
      </c>
      <c r="O45" s="32" t="str">
        <f t="shared" si="12"/>
        <v>--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0</v>
      </c>
      <c r="D46" s="19">
        <f>SUM(D32,D45)</f>
        <v>0</v>
      </c>
      <c r="E46" s="19">
        <f>SUM(E32,E45)</f>
        <v>0</v>
      </c>
      <c r="G46" s="51">
        <f>SUM(G32,G45)</f>
        <v>0</v>
      </c>
      <c r="H46" s="51">
        <f>SUM(H32,H45)</f>
        <v>0</v>
      </c>
      <c r="I46" s="51">
        <f>SUM(I32,I45)</f>
        <v>0</v>
      </c>
      <c r="J46" s="51">
        <f>SUM(J32,J45)</f>
        <v>0</v>
      </c>
      <c r="L46" s="22" t="str">
        <f t="shared" si="12"/>
        <v>--</v>
      </c>
      <c r="M46" s="22" t="str">
        <f t="shared" si="12"/>
        <v>--</v>
      </c>
      <c r="N46" s="22" t="str">
        <f t="shared" si="12"/>
        <v>--</v>
      </c>
      <c r="O46" s="23" t="str">
        <f t="shared" si="12"/>
        <v>--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16</v>
      </c>
      <c r="V50">
        <f>$V$8</f>
        <v>38</v>
      </c>
      <c r="W50">
        <f>$W$8</f>
        <v>60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16</v>
      </c>
      <c r="V51">
        <f>$V$8</f>
        <v>38</v>
      </c>
      <c r="W51">
        <f>$W$8</f>
        <v>60</v>
      </c>
    </row>
    <row r="52" spans="1:23" ht="12.75" customHeight="1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14">IF(B54&lt;&gt;0,G54/B54,"--")</f>
        <v>--</v>
      </c>
      <c r="M54" s="22" t="str">
        <f t="shared" si="14"/>
        <v>--</v>
      </c>
      <c r="N54" s="22" t="str">
        <f t="shared" si="14"/>
        <v>--</v>
      </c>
      <c r="O54" s="23" t="str">
        <f t="shared" si="14"/>
        <v>--</v>
      </c>
      <c r="Q54">
        <v>105</v>
      </c>
      <c r="U54">
        <f>$U$8</f>
        <v>16</v>
      </c>
      <c r="V54">
        <f>$V$8</f>
        <v>38</v>
      </c>
      <c r="W54">
        <f>$W$8</f>
        <v>60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16</v>
      </c>
      <c r="V55">
        <f>$V$8</f>
        <v>38</v>
      </c>
      <c r="W55">
        <f>$W$8</f>
        <v>60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14"/>
        <v>--</v>
      </c>
      <c r="M56" s="31" t="str">
        <f t="shared" si="14"/>
        <v>--</v>
      </c>
      <c r="N56" s="31" t="str">
        <f t="shared" si="14"/>
        <v>--</v>
      </c>
      <c r="O56" s="32" t="str">
        <f t="shared" si="14"/>
        <v>--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0</v>
      </c>
      <c r="D57" s="104">
        <f>SUM(D52,D56)</f>
        <v>0</v>
      </c>
      <c r="E57" s="104">
        <f>SUM(E52,E56)</f>
        <v>0</v>
      </c>
      <c r="F57" s="84"/>
      <c r="G57" s="81">
        <f>SUM(G52,G56)</f>
        <v>0</v>
      </c>
      <c r="H57" s="81">
        <f>SUM(H52,H56)</f>
        <v>0</v>
      </c>
      <c r="I57" s="81">
        <f>SUM(I52,I56)</f>
        <v>0</v>
      </c>
      <c r="J57" s="81">
        <f>SUM(J52,J56)</f>
        <v>0</v>
      </c>
      <c r="K57" s="84"/>
      <c r="L57" s="40" t="str">
        <f t="shared" si="14"/>
        <v>--</v>
      </c>
      <c r="M57" s="40" t="str">
        <f t="shared" si="14"/>
        <v>--</v>
      </c>
      <c r="N57" s="40" t="str">
        <f t="shared" si="14"/>
        <v>--</v>
      </c>
      <c r="O57" s="41" t="str">
        <f t="shared" si="14"/>
        <v>--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0</v>
      </c>
      <c r="D59" s="19">
        <f>D46</f>
        <v>0</v>
      </c>
      <c r="E59" s="19">
        <f>E46</f>
        <v>0</v>
      </c>
      <c r="G59" s="51">
        <f>SUM(G46,G57)</f>
        <v>0</v>
      </c>
      <c r="H59" s="51">
        <f>SUM(H46,H57)</f>
        <v>0</v>
      </c>
      <c r="I59" s="51">
        <f>SUM(I46,I57)</f>
        <v>0</v>
      </c>
      <c r="J59" s="51">
        <f>SUM(J46,J57)</f>
        <v>0</v>
      </c>
      <c r="L59" s="22" t="str">
        <f>IF(B59&lt;&gt;0,G59/B59,"--")</f>
        <v>--</v>
      </c>
      <c r="M59" s="22" t="str">
        <f>IF(C59&lt;&gt;0,H59/C59,"--")</f>
        <v>--</v>
      </c>
      <c r="N59" s="22" t="str">
        <f>IF(D59&lt;&gt;0,I59/D59,"--")</f>
        <v>--</v>
      </c>
      <c r="O59" s="22" t="str">
        <f>IF(E59&lt;&gt;0,J59/E59,"--")</f>
        <v>--</v>
      </c>
      <c r="U59">
        <f>$U$8</f>
        <v>16</v>
      </c>
      <c r="V59">
        <f>$V$8</f>
        <v>38</v>
      </c>
      <c r="W59">
        <f>$W$8</f>
        <v>60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16</v>
      </c>
      <c r="V61">
        <f>$V$8</f>
        <v>38</v>
      </c>
      <c r="W61">
        <f>$W$8</f>
        <v>60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16</v>
      </c>
      <c r="V62">
        <f>$V$8</f>
        <v>38</v>
      </c>
      <c r="W62">
        <f>$W$8</f>
        <v>60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16</v>
      </c>
      <c r="V63">
        <f>$V$8</f>
        <v>38</v>
      </c>
      <c r="W63">
        <f>$W$8</f>
        <v>60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4.3 - Cost of Returned-to-Sender UAA Mail -- First-Class Mail, Single Piece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3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906.41131558641712</v>
      </c>
      <c r="C8" s="19">
        <v>0</v>
      </c>
      <c r="D8" s="19">
        <v>0</v>
      </c>
      <c r="E8" s="19">
        <f t="shared" ref="E8:E13" si="0">SUM(B8:D8)</f>
        <v>906.41131558641712</v>
      </c>
      <c r="G8" s="51">
        <v>65.705931110978881</v>
      </c>
      <c r="H8" s="51">
        <v>0</v>
      </c>
      <c r="I8" s="51">
        <v>0</v>
      </c>
      <c r="J8" s="21">
        <f t="shared" ref="J8:J13" si="1">SUM(G8:I8)</f>
        <v>65.705931110978881</v>
      </c>
      <c r="L8" s="22">
        <f>IF(B8&lt;&gt;0,G8/B8,"--")</f>
        <v>7.2490192897105871E-2</v>
      </c>
      <c r="M8" s="22" t="str">
        <f>IF(C8&lt;&gt;0,H8/C8,"--")</f>
        <v>--</v>
      </c>
      <c r="N8" s="22" t="str">
        <f>IF(D8&lt;&gt;0,I8/D8,"--")</f>
        <v>--</v>
      </c>
      <c r="O8" s="23">
        <f>IF(E8&lt;&gt;0,J8/E8,"--")</f>
        <v>7.2490192897105871E-2</v>
      </c>
      <c r="Q8">
        <v>38</v>
      </c>
      <c r="U8" s="24">
        <f>VLOOKUP($Y$6,RMap,4,FALSE)</f>
        <v>0</v>
      </c>
      <c r="V8" s="25">
        <f>VLOOKUP($Y$6,RMap,5,FALSE)</f>
        <v>22</v>
      </c>
      <c r="W8" s="26">
        <f>VLOOKUP($Y$6,RMap,6,FALSE)</f>
        <v>44</v>
      </c>
    </row>
    <row r="9" spans="1:25" ht="12.75" customHeight="1" x14ac:dyDescent="0.25">
      <c r="A9" s="27" t="s">
        <v>24</v>
      </c>
      <c r="B9" s="19">
        <v>906.41131558641712</v>
      </c>
      <c r="C9" s="19">
        <v>0</v>
      </c>
      <c r="D9" s="19">
        <v>0</v>
      </c>
      <c r="E9" s="19">
        <f t="shared" si="0"/>
        <v>906.41131558641712</v>
      </c>
      <c r="G9" s="51">
        <v>6.9498398399804628</v>
      </c>
      <c r="H9" s="51">
        <v>0</v>
      </c>
      <c r="I9" s="51">
        <v>0</v>
      </c>
      <c r="J9" s="21">
        <f t="shared" si="1"/>
        <v>6.9498398399804628</v>
      </c>
      <c r="L9" s="22">
        <f t="shared" ref="L9:L14" si="2">IF(B9&lt;&gt;0,G9/B9,"--")</f>
        <v>7.6674239613658771E-3</v>
      </c>
      <c r="M9" s="22" t="str">
        <f t="shared" ref="M9:M14" si="3">IF(C9&lt;&gt;0,H9/C9,"--")</f>
        <v>--</v>
      </c>
      <c r="N9" s="22" t="str">
        <f t="shared" ref="N9:N14" si="4">IF(D9&lt;&gt;0,I9/D9,"--")</f>
        <v>--</v>
      </c>
      <c r="O9" s="23">
        <f t="shared" ref="O9:O14" si="5">IF(E9&lt;&gt;0,J9/E9,"--")</f>
        <v>7.6674239613658771E-3</v>
      </c>
      <c r="Q9">
        <v>39</v>
      </c>
      <c r="U9">
        <f>$U$8</f>
        <v>0</v>
      </c>
      <c r="V9">
        <f>$V$8</f>
        <v>22</v>
      </c>
      <c r="W9">
        <f>$W$8</f>
        <v>44</v>
      </c>
    </row>
    <row r="10" spans="1:25" ht="12.75" customHeight="1" x14ac:dyDescent="0.25">
      <c r="A10" s="18" t="s">
        <v>25</v>
      </c>
      <c r="B10" s="19">
        <v>18128.226311728329</v>
      </c>
      <c r="C10" s="19">
        <v>0</v>
      </c>
      <c r="D10" s="19">
        <v>0</v>
      </c>
      <c r="E10" s="19">
        <f t="shared" si="0"/>
        <v>18128.226311728329</v>
      </c>
      <c r="G10" s="51">
        <v>1176.6406434923681</v>
      </c>
      <c r="H10" s="51">
        <v>0</v>
      </c>
      <c r="I10" s="51">
        <v>0</v>
      </c>
      <c r="J10" s="21">
        <f t="shared" si="1"/>
        <v>1176.6406434923681</v>
      </c>
      <c r="L10" s="22">
        <f t="shared" si="2"/>
        <v>6.4906550881435252E-2</v>
      </c>
      <c r="M10" s="22" t="str">
        <f t="shared" si="3"/>
        <v>--</v>
      </c>
      <c r="N10" s="22" t="str">
        <f t="shared" si="4"/>
        <v>--</v>
      </c>
      <c r="O10" s="23">
        <f t="shared" si="5"/>
        <v>6.4906550881435252E-2</v>
      </c>
      <c r="Q10">
        <v>40</v>
      </c>
      <c r="S10">
        <v>10</v>
      </c>
      <c r="U10">
        <f>$U$8</f>
        <v>0</v>
      </c>
      <c r="V10">
        <f>$V$8</f>
        <v>22</v>
      </c>
      <c r="W10">
        <f>$W$8</f>
        <v>44</v>
      </c>
    </row>
    <row r="11" spans="1:25" ht="12.75" customHeight="1" x14ac:dyDescent="0.25">
      <c r="A11" s="18" t="s">
        <v>26</v>
      </c>
      <c r="B11" s="19">
        <v>6742.4360997676467</v>
      </c>
      <c r="C11" s="19">
        <v>0</v>
      </c>
      <c r="D11" s="19">
        <v>0</v>
      </c>
      <c r="E11" s="19">
        <f t="shared" si="0"/>
        <v>6742.4360997676467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>
        <f t="shared" si="2"/>
        <v>0</v>
      </c>
      <c r="M11" s="22" t="str">
        <f t="shared" si="3"/>
        <v>--</v>
      </c>
      <c r="N11" s="22" t="str">
        <f t="shared" si="4"/>
        <v>--</v>
      </c>
      <c r="O11" s="23">
        <f t="shared" si="5"/>
        <v>0</v>
      </c>
      <c r="Q11">
        <v>41</v>
      </c>
      <c r="S11">
        <v>10</v>
      </c>
      <c r="U11">
        <f>$U$8</f>
        <v>0</v>
      </c>
      <c r="V11">
        <f>$V$8</f>
        <v>22</v>
      </c>
      <c r="W11">
        <f>$W$8</f>
        <v>44</v>
      </c>
    </row>
    <row r="12" spans="1:25" ht="12.75" customHeight="1" x14ac:dyDescent="0.25">
      <c r="A12" s="27" t="s">
        <v>92</v>
      </c>
      <c r="B12" s="19">
        <v>10479.622903470274</v>
      </c>
      <c r="C12" s="19">
        <v>0</v>
      </c>
      <c r="D12" s="19">
        <v>0</v>
      </c>
      <c r="E12" s="19">
        <f t="shared" si="0"/>
        <v>10479.622903470274</v>
      </c>
      <c r="G12" s="51">
        <v>1106.3799854681129</v>
      </c>
      <c r="H12" s="51">
        <v>0</v>
      </c>
      <c r="I12" s="51">
        <v>0</v>
      </c>
      <c r="J12" s="21">
        <f t="shared" si="1"/>
        <v>1106.3799854681129</v>
      </c>
      <c r="L12" s="22">
        <f t="shared" si="2"/>
        <v>0.10557440813082508</v>
      </c>
      <c r="M12" s="22" t="str">
        <f t="shared" si="3"/>
        <v>--</v>
      </c>
      <c r="N12" s="22" t="str">
        <f t="shared" si="4"/>
        <v>--</v>
      </c>
      <c r="O12" s="23">
        <f t="shared" si="5"/>
        <v>0.10557440813082508</v>
      </c>
      <c r="Q12">
        <v>42</v>
      </c>
      <c r="R12">
        <v>43</v>
      </c>
      <c r="S12">
        <v>10</v>
      </c>
      <c r="U12">
        <f>$U$8</f>
        <v>0</v>
      </c>
      <c r="V12">
        <f>$V$8</f>
        <v>22</v>
      </c>
      <c r="W12">
        <f>$W$8</f>
        <v>44</v>
      </c>
    </row>
    <row r="13" spans="1:25" ht="12.75" customHeight="1" x14ac:dyDescent="0.25">
      <c r="A13" s="27" t="s">
        <v>104</v>
      </c>
      <c r="B13" s="19">
        <v>906.16730849040903</v>
      </c>
      <c r="C13" s="19">
        <v>0</v>
      </c>
      <c r="D13" s="19">
        <v>0</v>
      </c>
      <c r="E13" s="19">
        <f t="shared" si="0"/>
        <v>906.16730849040903</v>
      </c>
      <c r="G13" s="51">
        <v>284.25616941369475</v>
      </c>
      <c r="H13" s="51">
        <v>0</v>
      </c>
      <c r="I13" s="51">
        <v>0</v>
      </c>
      <c r="J13" s="21">
        <f t="shared" si="1"/>
        <v>284.25616941369475</v>
      </c>
      <c r="L13" s="22">
        <f t="shared" si="2"/>
        <v>0.31369060299387674</v>
      </c>
      <c r="M13" s="22" t="str">
        <f t="shared" si="3"/>
        <v>--</v>
      </c>
      <c r="N13" s="22" t="str">
        <f t="shared" si="4"/>
        <v>--</v>
      </c>
      <c r="O13" s="23">
        <f t="shared" si="5"/>
        <v>0.31369060299387674</v>
      </c>
      <c r="Q13">
        <v>45</v>
      </c>
      <c r="S13">
        <v>10</v>
      </c>
      <c r="U13">
        <f>$U$8</f>
        <v>0</v>
      </c>
      <c r="V13">
        <f>$V$8</f>
        <v>22</v>
      </c>
      <c r="W13">
        <f>$W$8</f>
        <v>44</v>
      </c>
    </row>
    <row r="14" spans="1:25" ht="12.75" customHeight="1" x14ac:dyDescent="0.25">
      <c r="A14" s="18" t="s">
        <v>17</v>
      </c>
      <c r="B14" s="19">
        <f>B10</f>
        <v>18128.226311728329</v>
      </c>
      <c r="C14" s="19">
        <f>C10</f>
        <v>0</v>
      </c>
      <c r="D14" s="19">
        <f>D10</f>
        <v>0</v>
      </c>
      <c r="E14" s="19">
        <f>E10</f>
        <v>18128.226311728329</v>
      </c>
      <c r="G14" s="21">
        <f>SUM(G8:G13)</f>
        <v>2639.9325693251349</v>
      </c>
      <c r="H14" s="21">
        <f>SUM(H8:H13)</f>
        <v>0</v>
      </c>
      <c r="I14" s="21">
        <f>SUM(I8:I13)</f>
        <v>0</v>
      </c>
      <c r="J14" s="21">
        <f>SUM(J8:J13)</f>
        <v>2639.9325693251349</v>
      </c>
      <c r="L14" s="22">
        <f t="shared" si="2"/>
        <v>0.14562553026035374</v>
      </c>
      <c r="M14" s="22" t="str">
        <f t="shared" si="3"/>
        <v>--</v>
      </c>
      <c r="N14" s="22" t="str">
        <f t="shared" si="4"/>
        <v>--</v>
      </c>
      <c r="O14" s="23">
        <f t="shared" si="5"/>
        <v>0.14562553026035374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116881.59200339898</v>
      </c>
      <c r="C17" s="19">
        <v>0</v>
      </c>
      <c r="D17" s="19">
        <v>0</v>
      </c>
      <c r="E17" s="19">
        <f t="shared" ref="E17:E22" si="6">SUM(B17:D17)</f>
        <v>116881.59200339898</v>
      </c>
      <c r="G17" s="51">
        <v>8702.4522298108877</v>
      </c>
      <c r="H17" s="51">
        <v>0</v>
      </c>
      <c r="I17" s="51">
        <v>0</v>
      </c>
      <c r="J17" s="21">
        <f t="shared" ref="J17:J22" si="7">SUM(G17:I17)</f>
        <v>8702.4522298108877</v>
      </c>
      <c r="L17" s="22">
        <f t="shared" ref="L17:L23" si="8">IF(B17&lt;&gt;0,G17/B17,"--")</f>
        <v>7.4455284879742359E-2</v>
      </c>
      <c r="M17" s="22" t="str">
        <f t="shared" ref="M17:M23" si="9">IF(C17&lt;&gt;0,H17/C17,"--")</f>
        <v>--</v>
      </c>
      <c r="N17" s="22" t="str">
        <f t="shared" ref="N17:N23" si="10">IF(D17&lt;&gt;0,I17/D17,"--")</f>
        <v>--</v>
      </c>
      <c r="O17" s="23">
        <f t="shared" ref="O17:O23" si="11">IF(E17&lt;&gt;0,J17/E17,"--")</f>
        <v>7.4455284879742359E-2</v>
      </c>
      <c r="Q17">
        <v>48</v>
      </c>
      <c r="R17">
        <v>65</v>
      </c>
      <c r="U17">
        <f t="shared" ref="U17:U22" si="12">$U$8</f>
        <v>0</v>
      </c>
      <c r="V17">
        <f t="shared" ref="V17:V22" si="13">$V$8</f>
        <v>22</v>
      </c>
      <c r="W17">
        <f t="shared" ref="W17:W22" si="14">$W$8</f>
        <v>44</v>
      </c>
    </row>
    <row r="18" spans="1:30" ht="12.75" customHeight="1" x14ac:dyDescent="0.25">
      <c r="A18" s="27" t="s">
        <v>24</v>
      </c>
      <c r="B18" s="19">
        <v>116881.59200339894</v>
      </c>
      <c r="C18" s="19">
        <v>0</v>
      </c>
      <c r="D18" s="19">
        <v>0</v>
      </c>
      <c r="E18" s="19">
        <f t="shared" si="6"/>
        <v>116881.59200339894</v>
      </c>
      <c r="G18" s="51">
        <v>1041.7433923409371</v>
      </c>
      <c r="H18" s="51">
        <v>0</v>
      </c>
      <c r="I18" s="51">
        <v>0</v>
      </c>
      <c r="J18" s="21">
        <f t="shared" si="7"/>
        <v>1041.7433923409371</v>
      </c>
      <c r="L18" s="22">
        <f t="shared" si="8"/>
        <v>8.9128097460431845E-3</v>
      </c>
      <c r="M18" s="22" t="str">
        <f t="shared" si="9"/>
        <v>--</v>
      </c>
      <c r="N18" s="22" t="str">
        <f t="shared" si="10"/>
        <v>--</v>
      </c>
      <c r="O18" s="23">
        <f t="shared" si="11"/>
        <v>8.9128097460431845E-3</v>
      </c>
      <c r="Q18">
        <v>49</v>
      </c>
      <c r="R18">
        <v>66</v>
      </c>
      <c r="U18">
        <f t="shared" si="12"/>
        <v>0</v>
      </c>
      <c r="V18">
        <f t="shared" si="13"/>
        <v>22</v>
      </c>
      <c r="W18">
        <f t="shared" si="14"/>
        <v>44</v>
      </c>
    </row>
    <row r="19" spans="1:30" ht="12.75" customHeight="1" x14ac:dyDescent="0.25">
      <c r="A19" s="18" t="s">
        <v>25</v>
      </c>
      <c r="B19" s="19">
        <v>119598.10171120949</v>
      </c>
      <c r="C19" s="19">
        <v>0</v>
      </c>
      <c r="D19" s="19">
        <v>0</v>
      </c>
      <c r="E19" s="19">
        <f t="shared" si="6"/>
        <v>119598.10171120949</v>
      </c>
      <c r="G19" s="51">
        <v>-3388.6396182713061</v>
      </c>
      <c r="H19" s="51">
        <v>0</v>
      </c>
      <c r="I19" s="51">
        <v>0</v>
      </c>
      <c r="J19" s="21">
        <f t="shared" si="7"/>
        <v>-3388.6396182713061</v>
      </c>
      <c r="L19" s="22">
        <f t="shared" si="8"/>
        <v>-2.8333556885825568E-2</v>
      </c>
      <c r="M19" s="22" t="str">
        <f t="shared" si="9"/>
        <v>--</v>
      </c>
      <c r="N19" s="22" t="str">
        <f t="shared" si="10"/>
        <v>--</v>
      </c>
      <c r="O19" s="23">
        <f t="shared" si="11"/>
        <v>-2.8333556885825568E-2</v>
      </c>
      <c r="Q19">
        <v>50</v>
      </c>
      <c r="R19">
        <v>67</v>
      </c>
      <c r="S19">
        <v>27</v>
      </c>
      <c r="T19">
        <v>10</v>
      </c>
      <c r="U19">
        <f t="shared" si="12"/>
        <v>0</v>
      </c>
      <c r="V19">
        <f t="shared" si="13"/>
        <v>22</v>
      </c>
      <c r="W19">
        <f t="shared" si="14"/>
        <v>44</v>
      </c>
    </row>
    <row r="20" spans="1:30" ht="12.75" customHeight="1" x14ac:dyDescent="0.25">
      <c r="A20" s="18" t="s">
        <v>26</v>
      </c>
      <c r="B20" s="19">
        <v>45439.21122437367</v>
      </c>
      <c r="C20" s="19">
        <v>0</v>
      </c>
      <c r="D20" s="19">
        <v>0</v>
      </c>
      <c r="E20" s="19">
        <f t="shared" si="6"/>
        <v>45439.21122437367</v>
      </c>
      <c r="G20" s="51">
        <v>0</v>
      </c>
      <c r="H20" s="51">
        <v>0</v>
      </c>
      <c r="I20" s="51">
        <v>0</v>
      </c>
      <c r="J20" s="21">
        <f t="shared" si="7"/>
        <v>0</v>
      </c>
      <c r="L20" s="22">
        <f t="shared" si="8"/>
        <v>0</v>
      </c>
      <c r="M20" s="22" t="str">
        <f t="shared" si="9"/>
        <v>--</v>
      </c>
      <c r="N20" s="22" t="str">
        <f t="shared" si="10"/>
        <v>--</v>
      </c>
      <c r="O20" s="23">
        <f t="shared" si="11"/>
        <v>0</v>
      </c>
      <c r="Q20">
        <v>51</v>
      </c>
      <c r="R20">
        <v>68</v>
      </c>
      <c r="S20">
        <v>27</v>
      </c>
      <c r="T20">
        <v>10</v>
      </c>
      <c r="U20">
        <f t="shared" si="12"/>
        <v>0</v>
      </c>
      <c r="V20">
        <f t="shared" si="13"/>
        <v>22</v>
      </c>
      <c r="W20">
        <f t="shared" si="14"/>
        <v>44</v>
      </c>
    </row>
    <row r="21" spans="1:30" ht="12.75" customHeight="1" x14ac:dyDescent="0.25">
      <c r="A21" s="27" t="s">
        <v>92</v>
      </c>
      <c r="B21" s="19">
        <v>68216.561759216798</v>
      </c>
      <c r="C21" s="19">
        <v>0</v>
      </c>
      <c r="D21" s="19">
        <v>0</v>
      </c>
      <c r="E21" s="19">
        <f t="shared" si="6"/>
        <v>68216.561759216798</v>
      </c>
      <c r="G21" s="51">
        <v>-1494.3636222736809</v>
      </c>
      <c r="H21" s="51">
        <v>0</v>
      </c>
      <c r="I21" s="51">
        <v>0</v>
      </c>
      <c r="J21" s="21">
        <f t="shared" si="7"/>
        <v>-1494.3636222736809</v>
      </c>
      <c r="L21" s="22">
        <f t="shared" si="8"/>
        <v>-2.190617034538209E-2</v>
      </c>
      <c r="M21" s="22" t="str">
        <f t="shared" si="9"/>
        <v>--</v>
      </c>
      <c r="N21" s="22" t="str">
        <f t="shared" si="10"/>
        <v>--</v>
      </c>
      <c r="O21" s="23">
        <f t="shared" si="11"/>
        <v>-2.190617034538209E-2</v>
      </c>
      <c r="Q21">
        <v>52</v>
      </c>
      <c r="R21">
        <v>70</v>
      </c>
      <c r="S21">
        <v>27</v>
      </c>
      <c r="T21">
        <v>10</v>
      </c>
      <c r="U21">
        <f t="shared" si="12"/>
        <v>0</v>
      </c>
      <c r="V21">
        <f t="shared" si="13"/>
        <v>22</v>
      </c>
      <c r="W21">
        <f t="shared" si="14"/>
        <v>44</v>
      </c>
    </row>
    <row r="22" spans="1:30" ht="12.75" customHeight="1" x14ac:dyDescent="0.25">
      <c r="A22" s="27" t="s">
        <v>104</v>
      </c>
      <c r="B22" s="19">
        <v>5942.328727619004</v>
      </c>
      <c r="C22" s="19">
        <v>0</v>
      </c>
      <c r="D22" s="19">
        <v>0</v>
      </c>
      <c r="E22" s="19">
        <f t="shared" si="6"/>
        <v>5942.328727619004</v>
      </c>
      <c r="G22" s="51">
        <v>891.34866186841214</v>
      </c>
      <c r="H22" s="51">
        <v>0</v>
      </c>
      <c r="I22" s="51">
        <v>0</v>
      </c>
      <c r="J22" s="21">
        <f t="shared" si="7"/>
        <v>891.34866186841214</v>
      </c>
      <c r="L22" s="22">
        <f t="shared" si="8"/>
        <v>0.14999989107394288</v>
      </c>
      <c r="M22" s="22" t="str">
        <f t="shared" si="9"/>
        <v>--</v>
      </c>
      <c r="N22" s="22" t="str">
        <f t="shared" si="10"/>
        <v>--</v>
      </c>
      <c r="O22" s="23">
        <f t="shared" si="11"/>
        <v>0.14999989107394288</v>
      </c>
      <c r="Q22">
        <v>55</v>
      </c>
      <c r="R22">
        <v>72</v>
      </c>
      <c r="S22">
        <v>27</v>
      </c>
      <c r="T22">
        <v>10</v>
      </c>
      <c r="U22">
        <f t="shared" si="12"/>
        <v>0</v>
      </c>
      <c r="V22">
        <f t="shared" si="13"/>
        <v>22</v>
      </c>
      <c r="W22">
        <f t="shared" si="14"/>
        <v>44</v>
      </c>
      <c r="AA22" s="21">
        <v>890.94177824299891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119598.10171120949</v>
      </c>
      <c r="C23" s="19">
        <f>C19</f>
        <v>0</v>
      </c>
      <c r="D23" s="19">
        <f>D19</f>
        <v>0</v>
      </c>
      <c r="E23" s="19">
        <f>E19</f>
        <v>119598.10171120949</v>
      </c>
      <c r="G23" s="21">
        <f>SUM(G17:G22)</f>
        <v>5752.5410434752494</v>
      </c>
      <c r="H23" s="21">
        <f>SUM(H17:H22)</f>
        <v>0</v>
      </c>
      <c r="I23" s="21">
        <f>SUM(I17:I22)</f>
        <v>0</v>
      </c>
      <c r="J23" s="21">
        <f>SUM(J17:J22)</f>
        <v>5752.5410434752494</v>
      </c>
      <c r="L23" s="22">
        <f t="shared" si="8"/>
        <v>4.8098932685117064E-2</v>
      </c>
      <c r="M23" s="22" t="str">
        <f t="shared" si="9"/>
        <v>--</v>
      </c>
      <c r="N23" s="22" t="str">
        <f t="shared" si="10"/>
        <v>--</v>
      </c>
      <c r="O23" s="23">
        <f t="shared" si="11"/>
        <v>4.8098932685117064E-2</v>
      </c>
      <c r="AA23" s="21">
        <v>0.40688362541322892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137726.32802293781</v>
      </c>
      <c r="C26" s="54">
        <f>C14+C23</f>
        <v>0</v>
      </c>
      <c r="D26" s="54">
        <f>D14+D23</f>
        <v>0</v>
      </c>
      <c r="E26" s="19">
        <f>SUM(B26:D26)</f>
        <v>137726.32802293781</v>
      </c>
      <c r="G26" s="51">
        <v>61201.659522804781</v>
      </c>
      <c r="H26" s="51">
        <v>0</v>
      </c>
      <c r="I26" s="51">
        <v>0</v>
      </c>
      <c r="J26" s="21">
        <f>SUM(G26:I26)</f>
        <v>61201.659522804781</v>
      </c>
      <c r="L26" s="22">
        <f t="shared" ref="L26:O28" si="15">IF(B26&lt;&gt;0,G26/B26,"--")</f>
        <v>0.44437153303478671</v>
      </c>
      <c r="M26" s="22" t="str">
        <f t="shared" si="15"/>
        <v>--</v>
      </c>
      <c r="N26" s="22" t="str">
        <f t="shared" si="15"/>
        <v>--</v>
      </c>
      <c r="O26" s="23">
        <f t="shared" si="15"/>
        <v>0.44437153303478671</v>
      </c>
      <c r="Q26">
        <v>75</v>
      </c>
      <c r="U26">
        <f>$U$8</f>
        <v>0</v>
      </c>
      <c r="V26">
        <f>$V$8</f>
        <v>22</v>
      </c>
      <c r="W26">
        <f>$W$8</f>
        <v>44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15"/>
        <v>--</v>
      </c>
      <c r="M27" s="22" t="str">
        <f t="shared" si="15"/>
        <v>--</v>
      </c>
      <c r="N27" s="22" t="str">
        <f t="shared" si="15"/>
        <v>--</v>
      </c>
      <c r="O27" s="23" t="str">
        <f t="shared" si="15"/>
        <v>--</v>
      </c>
      <c r="Q27">
        <v>76</v>
      </c>
      <c r="U27">
        <f>$U$8</f>
        <v>0</v>
      </c>
      <c r="V27">
        <f>$V$8</f>
        <v>22</v>
      </c>
      <c r="W27">
        <f>$W$8</f>
        <v>44</v>
      </c>
    </row>
    <row r="28" spans="1:30" ht="12.75" customHeight="1" x14ac:dyDescent="0.25">
      <c r="A28" s="18" t="s">
        <v>17</v>
      </c>
      <c r="B28" s="19">
        <f>B26</f>
        <v>137726.32802293781</v>
      </c>
      <c r="C28" s="19">
        <f>C26</f>
        <v>0</v>
      </c>
      <c r="D28" s="19">
        <f>D26</f>
        <v>0</v>
      </c>
      <c r="E28" s="19">
        <f>E26</f>
        <v>137726.32802293781</v>
      </c>
      <c r="G28" s="21">
        <f>SUM(G26:G27)</f>
        <v>61201.659522804781</v>
      </c>
      <c r="H28" s="21">
        <f>SUM(H26:H27)</f>
        <v>0</v>
      </c>
      <c r="I28" s="21">
        <f>SUM(I26:I27)</f>
        <v>0</v>
      </c>
      <c r="J28" s="21">
        <f>SUM(J26:J27)</f>
        <v>61201.659522804781</v>
      </c>
      <c r="L28" s="22">
        <f t="shared" si="15"/>
        <v>0.44437153303478671</v>
      </c>
      <c r="M28" s="22" t="str">
        <f t="shared" si="15"/>
        <v>--</v>
      </c>
      <c r="N28" s="22" t="str">
        <f t="shared" si="15"/>
        <v>--</v>
      </c>
      <c r="O28" s="23">
        <f t="shared" si="15"/>
        <v>0.44437153303478671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137726.32802293781</v>
      </c>
      <c r="C30" s="19">
        <f>C28</f>
        <v>0</v>
      </c>
      <c r="D30" s="19">
        <f>D28</f>
        <v>0</v>
      </c>
      <c r="E30" s="19">
        <f>E28</f>
        <v>137726.32802293781</v>
      </c>
      <c r="G30" s="21">
        <f>SUM(G14,G23,G28)</f>
        <v>69594.133135605167</v>
      </c>
      <c r="H30" s="21">
        <f>SUM(H14,H23,H28)</f>
        <v>0</v>
      </c>
      <c r="I30" s="21">
        <f>SUM(I14,I23,I28)</f>
        <v>0</v>
      </c>
      <c r="J30" s="21">
        <f>SUM(J14,J23,J28)</f>
        <v>69594.133135605167</v>
      </c>
      <c r="L30" s="22">
        <f>IF(B30&lt;&gt;0,G30/B30,"--")</f>
        <v>0.50530740298263466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0.50530740298263466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2063.1419216123222</v>
      </c>
      <c r="C34" s="19">
        <v>3886.7770604424263</v>
      </c>
      <c r="D34" s="19">
        <v>173.59268937897258</v>
      </c>
      <c r="E34" s="19">
        <f>SUM(B34:D34)</f>
        <v>6123.5116714337219</v>
      </c>
      <c r="G34" s="51">
        <v>167.2462758630042</v>
      </c>
      <c r="H34" s="51">
        <v>545.08066835383772</v>
      </c>
      <c r="I34" s="51">
        <v>40.985539586164791</v>
      </c>
      <c r="J34" s="21">
        <f>SUM(G34:I34)</f>
        <v>753.31248380300667</v>
      </c>
      <c r="L34" s="22">
        <f t="shared" ref="L34:O37" si="16">IF(B34&lt;&gt;0,G34/B34,"--")</f>
        <v>8.1063873556649513E-2</v>
      </c>
      <c r="M34" s="22">
        <f t="shared" si="16"/>
        <v>0.14023975645564604</v>
      </c>
      <c r="N34" s="22">
        <f t="shared" si="16"/>
        <v>0.23610176057984042</v>
      </c>
      <c r="O34" s="23">
        <f t="shared" si="16"/>
        <v>0.12301968612507448</v>
      </c>
      <c r="Q34">
        <v>0</v>
      </c>
      <c r="U34">
        <f>$U$8</f>
        <v>0</v>
      </c>
      <c r="V34">
        <f>$V$8</f>
        <v>22</v>
      </c>
      <c r="W34">
        <f>$W$8</f>
        <v>44</v>
      </c>
    </row>
    <row r="35" spans="1:23" ht="12.75" customHeight="1" x14ac:dyDescent="0.25">
      <c r="A35" s="27" t="s">
        <v>111</v>
      </c>
      <c r="B35" s="19">
        <v>2063.1419216123213</v>
      </c>
      <c r="C35" s="19">
        <v>3886.7770604424263</v>
      </c>
      <c r="D35" s="19">
        <v>173.59268937897255</v>
      </c>
      <c r="E35" s="19">
        <f>SUM(B35:D35)</f>
        <v>6123.51167143372</v>
      </c>
      <c r="G35" s="51">
        <v>306.30276120482677</v>
      </c>
      <c r="H35" s="51">
        <v>1920.4407133641087</v>
      </c>
      <c r="I35" s="51">
        <v>162.56009195675497</v>
      </c>
      <c r="J35" s="21">
        <f>SUM(G35:I35)</f>
        <v>2389.3035665256903</v>
      </c>
      <c r="L35" s="22">
        <f t="shared" si="16"/>
        <v>0.14846422245419488</v>
      </c>
      <c r="M35" s="22">
        <f t="shared" si="16"/>
        <v>0.49409592665073199</v>
      </c>
      <c r="N35" s="22">
        <f t="shared" si="16"/>
        <v>0.93644549513181308</v>
      </c>
      <c r="O35" s="23">
        <f t="shared" si="16"/>
        <v>0.39018519025150711</v>
      </c>
      <c r="Q35">
        <v>3</v>
      </c>
      <c r="U35">
        <f>$U$8</f>
        <v>0</v>
      </c>
      <c r="V35">
        <f>$V$8</f>
        <v>22</v>
      </c>
      <c r="W35">
        <f>$W$8</f>
        <v>44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6"/>
        <v>--</v>
      </c>
      <c r="M36" s="22" t="str">
        <f t="shared" si="16"/>
        <v>--</v>
      </c>
      <c r="N36" s="22" t="str">
        <f t="shared" si="16"/>
        <v>--</v>
      </c>
      <c r="O36" s="23" t="str">
        <f t="shared" si="16"/>
        <v>--</v>
      </c>
      <c r="Q36">
        <v>9</v>
      </c>
      <c r="U36">
        <f>$U$8</f>
        <v>0</v>
      </c>
      <c r="V36">
        <f>$V$8</f>
        <v>22</v>
      </c>
      <c r="W36">
        <f>$W$8</f>
        <v>44</v>
      </c>
    </row>
    <row r="37" spans="1:23" ht="12.75" customHeight="1" x14ac:dyDescent="0.25">
      <c r="A37" s="18" t="s">
        <v>17</v>
      </c>
      <c r="B37" s="19">
        <f>B34</f>
        <v>2063.1419216123222</v>
      </c>
      <c r="C37" s="19">
        <f>C34</f>
        <v>3886.7770604424263</v>
      </c>
      <c r="D37" s="19">
        <f>D34</f>
        <v>173.59268937897258</v>
      </c>
      <c r="E37" s="19">
        <f>E34</f>
        <v>6123.5116714337219</v>
      </c>
      <c r="G37" s="21">
        <f>SUM(G34:G36)</f>
        <v>473.54903706783097</v>
      </c>
      <c r="H37" s="21">
        <f>SUM(H34:H36)</f>
        <v>2465.5213817179465</v>
      </c>
      <c r="I37" s="21">
        <f>SUM(I34:I36)</f>
        <v>203.54563154291975</v>
      </c>
      <c r="J37" s="21">
        <f>SUM(J34:J36)</f>
        <v>3142.6160503286969</v>
      </c>
      <c r="L37" s="22">
        <f t="shared" si="16"/>
        <v>0.22952809601084434</v>
      </c>
      <c r="M37" s="22">
        <f t="shared" si="16"/>
        <v>0.634335683106378</v>
      </c>
      <c r="N37" s="22">
        <f t="shared" si="16"/>
        <v>1.1725472557116532</v>
      </c>
      <c r="O37" s="23">
        <f t="shared" si="16"/>
        <v>0.51320487637658141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5154.5930434579923</v>
      </c>
      <c r="D40" s="19">
        <v>108.45123421321665</v>
      </c>
      <c r="E40" s="19">
        <f>SUM(B40:D40)</f>
        <v>5263.0442776712089</v>
      </c>
      <c r="G40" s="51">
        <v>0</v>
      </c>
      <c r="H40" s="51">
        <v>384.83051649367559</v>
      </c>
      <c r="I40" s="51">
        <v>14.364031152141688</v>
      </c>
      <c r="J40" s="21">
        <f>SUM(G40:I40)</f>
        <v>399.19454764581729</v>
      </c>
      <c r="L40" s="22" t="str">
        <f t="shared" ref="L40:O43" si="17">IF(B40&lt;&gt;0,G40/B40,"--")</f>
        <v>--</v>
      </c>
      <c r="M40" s="22">
        <f t="shared" si="17"/>
        <v>7.4657788354812488E-2</v>
      </c>
      <c r="N40" s="22">
        <f t="shared" si="17"/>
        <v>0.13244691271933154</v>
      </c>
      <c r="O40" s="23">
        <f t="shared" si="17"/>
        <v>7.5848601414855069E-2</v>
      </c>
      <c r="Q40">
        <v>1</v>
      </c>
      <c r="R40">
        <v>2</v>
      </c>
      <c r="U40">
        <f>$U$8</f>
        <v>0</v>
      </c>
      <c r="V40">
        <f>$V$8</f>
        <v>22</v>
      </c>
      <c r="W40">
        <f>$W$8</f>
        <v>44</v>
      </c>
    </row>
    <row r="41" spans="1:23" ht="12.75" customHeight="1" x14ac:dyDescent="0.25">
      <c r="A41" s="27" t="s">
        <v>97</v>
      </c>
      <c r="B41" s="19">
        <v>0</v>
      </c>
      <c r="C41" s="19">
        <v>5154.5930434579923</v>
      </c>
      <c r="D41" s="19">
        <v>108.45123421321661</v>
      </c>
      <c r="E41" s="19">
        <f>SUM(B41:D41)</f>
        <v>5263.0442776712089</v>
      </c>
      <c r="G41" s="51">
        <v>0</v>
      </c>
      <c r="H41" s="51">
        <v>1562.9947417316903</v>
      </c>
      <c r="I41" s="51">
        <v>50.798801899693665</v>
      </c>
      <c r="J41" s="21">
        <f>SUM(G41:I41)</f>
        <v>1613.793543631384</v>
      </c>
      <c r="L41" s="22" t="str">
        <f t="shared" si="17"/>
        <v>--</v>
      </c>
      <c r="M41" s="22">
        <f t="shared" si="17"/>
        <v>0.30322369361736173</v>
      </c>
      <c r="N41" s="22">
        <f t="shared" si="17"/>
        <v>0.46840224796172009</v>
      </c>
      <c r="O41" s="23">
        <f t="shared" si="17"/>
        <v>0.30662739252983351</v>
      </c>
      <c r="Q41">
        <v>5</v>
      </c>
      <c r="R41">
        <v>7</v>
      </c>
      <c r="U41">
        <f>$U$8</f>
        <v>0</v>
      </c>
      <c r="V41">
        <f>$V$8</f>
        <v>22</v>
      </c>
      <c r="W41">
        <f>$W$8</f>
        <v>44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7"/>
        <v>--</v>
      </c>
      <c r="M42" s="22" t="str">
        <f t="shared" si="17"/>
        <v>--</v>
      </c>
      <c r="N42" s="22" t="str">
        <f t="shared" si="17"/>
        <v>--</v>
      </c>
      <c r="O42" s="23" t="str">
        <f t="shared" si="17"/>
        <v>--</v>
      </c>
      <c r="Q42">
        <v>10</v>
      </c>
      <c r="U42">
        <f>$U$8</f>
        <v>0</v>
      </c>
      <c r="V42">
        <f>$V$8</f>
        <v>22</v>
      </c>
      <c r="W42">
        <f>$W$8</f>
        <v>44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5154.5930434579923</v>
      </c>
      <c r="D43" s="19">
        <f>D40</f>
        <v>108.45123421321665</v>
      </c>
      <c r="E43" s="19">
        <f>E40</f>
        <v>5263.0442776712089</v>
      </c>
      <c r="G43" s="21">
        <f>SUM(G40:G42)</f>
        <v>0</v>
      </c>
      <c r="H43" s="21">
        <f>SUM(H40:H42)</f>
        <v>1947.8252582253658</v>
      </c>
      <c r="I43" s="21">
        <f>SUM(I40:I42)</f>
        <v>65.162833051835349</v>
      </c>
      <c r="J43" s="21">
        <f>SUM(J40:J42)</f>
        <v>2012.9880912772012</v>
      </c>
      <c r="L43" s="22" t="str">
        <f t="shared" si="17"/>
        <v>--</v>
      </c>
      <c r="M43" s="22">
        <f t="shared" si="17"/>
        <v>0.37788148197217419</v>
      </c>
      <c r="N43" s="22">
        <f t="shared" si="17"/>
        <v>0.60084916068105143</v>
      </c>
      <c r="O43" s="23">
        <f t="shared" si="17"/>
        <v>0.38247599394468856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2063.1419216123222</v>
      </c>
      <c r="C46" s="64">
        <f>C37+C43</f>
        <v>9041.3701039004191</v>
      </c>
      <c r="D46" s="64">
        <f>D37+D43</f>
        <v>282.04392359218923</v>
      </c>
      <c r="E46" s="19">
        <f>SUM(B46:D46)</f>
        <v>11386.55594910493</v>
      </c>
      <c r="G46" s="51">
        <v>2496.9361583323989</v>
      </c>
      <c r="H46" s="51">
        <v>11235.838502459244</v>
      </c>
      <c r="I46" s="51">
        <v>4620.1295153634619</v>
      </c>
      <c r="J46" s="21">
        <f>SUM(G46:I46)</f>
        <v>18352.904176155105</v>
      </c>
      <c r="L46" s="22">
        <f t="shared" ref="L46:O48" si="18">IF(B46&lt;&gt;0,G46/B46,"--")</f>
        <v>1.2102590384965235</v>
      </c>
      <c r="M46" s="22">
        <f t="shared" si="18"/>
        <v>1.2427141432482824</v>
      </c>
      <c r="N46" s="22">
        <f t="shared" si="18"/>
        <v>16.380886553130512</v>
      </c>
      <c r="O46" s="23">
        <f t="shared" si="18"/>
        <v>1.6118046807294513</v>
      </c>
      <c r="Q46">
        <v>11</v>
      </c>
      <c r="U46">
        <f>$U$8</f>
        <v>0</v>
      </c>
      <c r="V46">
        <f>$V$8</f>
        <v>22</v>
      </c>
      <c r="W46">
        <f>$W$8</f>
        <v>44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8"/>
        <v>--</v>
      </c>
      <c r="M47" s="22" t="str">
        <f t="shared" si="18"/>
        <v>--</v>
      </c>
      <c r="N47" s="22" t="str">
        <f t="shared" si="18"/>
        <v>--</v>
      </c>
      <c r="O47" s="23" t="str">
        <f t="shared" si="18"/>
        <v>--</v>
      </c>
      <c r="Q47">
        <v>12</v>
      </c>
      <c r="U47">
        <f>$U$8</f>
        <v>0</v>
      </c>
      <c r="V47">
        <f>$V$8</f>
        <v>22</v>
      </c>
      <c r="W47">
        <f>$W$8</f>
        <v>44</v>
      </c>
    </row>
    <row r="48" spans="1:23" ht="12.75" customHeight="1" x14ac:dyDescent="0.25">
      <c r="A48" s="18" t="s">
        <v>17</v>
      </c>
      <c r="B48" s="19">
        <f>B46</f>
        <v>2063.1419216123222</v>
      </c>
      <c r="C48" s="19">
        <f>C46</f>
        <v>9041.3701039004191</v>
      </c>
      <c r="D48" s="19">
        <f>D46</f>
        <v>282.04392359218923</v>
      </c>
      <c r="E48" s="19">
        <f>E46</f>
        <v>11386.55594910493</v>
      </c>
      <c r="G48" s="21">
        <f>SUM(G46:G47)</f>
        <v>2496.9361583323989</v>
      </c>
      <c r="H48" s="21">
        <f>SUM(H46:H47)</f>
        <v>11235.838502459244</v>
      </c>
      <c r="I48" s="21">
        <f>SUM(I46:I47)</f>
        <v>4620.1295153634619</v>
      </c>
      <c r="J48" s="21">
        <f>SUM(J46:J47)</f>
        <v>18352.904176155105</v>
      </c>
      <c r="L48" s="22">
        <f t="shared" si="18"/>
        <v>1.2102590384965235</v>
      </c>
      <c r="M48" s="22">
        <f t="shared" si="18"/>
        <v>1.2427141432482824</v>
      </c>
      <c r="N48" s="22">
        <f t="shared" si="18"/>
        <v>16.380886553130512</v>
      </c>
      <c r="O48" s="23">
        <f t="shared" si="18"/>
        <v>1.6118046807294513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2063.1419216123222</v>
      </c>
      <c r="C50" s="28">
        <f>C48</f>
        <v>9041.3701039004191</v>
      </c>
      <c r="D50" s="28">
        <f>D48</f>
        <v>282.04392359218923</v>
      </c>
      <c r="E50" s="28">
        <f>E48</f>
        <v>11386.55594910493</v>
      </c>
      <c r="F50" s="29"/>
      <c r="G50" s="30">
        <f>SUM(G37,G43,G48)</f>
        <v>2970.4851954002297</v>
      </c>
      <c r="H50" s="30">
        <f>SUM(H37,H43,H48)</f>
        <v>15649.185142402557</v>
      </c>
      <c r="I50" s="30">
        <f>SUM(I37,I43,I48)</f>
        <v>4888.8379799582171</v>
      </c>
      <c r="J50" s="30">
        <f>SUM(J37,J43,J48)</f>
        <v>23508.508317761003</v>
      </c>
      <c r="K50" s="29"/>
      <c r="L50" s="31">
        <f t="shared" ref="L50:O51" si="19">IF(B50&lt;&gt;0,G50/B50,"--")</f>
        <v>1.4397871345073678</v>
      </c>
      <c r="M50" s="31">
        <f t="shared" si="19"/>
        <v>1.7308422244159154</v>
      </c>
      <c r="N50" s="31">
        <f t="shared" si="19"/>
        <v>17.333605055881467</v>
      </c>
      <c r="O50" s="32">
        <f t="shared" si="19"/>
        <v>2.0645846226759157</v>
      </c>
    </row>
    <row r="51" spans="1:23" ht="12.75" customHeight="1" thickBot="1" x14ac:dyDescent="0.35">
      <c r="A51" s="33" t="s">
        <v>17</v>
      </c>
      <c r="B51" s="37">
        <f>SUM(B30,B50)</f>
        <v>139789.46994455013</v>
      </c>
      <c r="C51" s="37">
        <f>SUM(C30,C50)</f>
        <v>9041.3701039004191</v>
      </c>
      <c r="D51" s="37">
        <f>SUM(D30,D50)</f>
        <v>282.04392359218923</v>
      </c>
      <c r="E51" s="37">
        <f>SUM(E30,E50)</f>
        <v>149112.88397204273</v>
      </c>
      <c r="F51" s="84"/>
      <c r="G51" s="39">
        <f>SUM(G30,G50)</f>
        <v>72564.618331005389</v>
      </c>
      <c r="H51" s="39">
        <f>SUM(H30,H50)</f>
        <v>15649.185142402557</v>
      </c>
      <c r="I51" s="39">
        <f>SUM(I30,I50)</f>
        <v>4888.8379799582171</v>
      </c>
      <c r="J51" s="39">
        <f>SUM(J30,J50)</f>
        <v>93102.641453366174</v>
      </c>
      <c r="K51" s="84"/>
      <c r="L51" s="40">
        <f t="shared" si="19"/>
        <v>0.51909931670668308</v>
      </c>
      <c r="M51" s="40">
        <f t="shared" si="19"/>
        <v>1.7308422244159154</v>
      </c>
      <c r="N51" s="40">
        <f t="shared" si="19"/>
        <v>17.333605055881467</v>
      </c>
      <c r="O51" s="41">
        <f t="shared" si="19"/>
        <v>0.62437690810689472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ht="12.75" customHeight="1" x14ac:dyDescent="0.25">
      <c r="A55" s="18" t="s">
        <v>19</v>
      </c>
      <c r="B55" s="19">
        <v>1080.581858213671</v>
      </c>
      <c r="C55" s="19">
        <v>0</v>
      </c>
      <c r="D55" s="19">
        <v>0</v>
      </c>
      <c r="E55" s="19">
        <f>SUM(B55:D55)</f>
        <v>1080.581858213671</v>
      </c>
      <c r="G55" s="51">
        <v>71.009009877114849</v>
      </c>
      <c r="H55" s="51">
        <v>0</v>
      </c>
      <c r="I55" s="51">
        <v>0</v>
      </c>
      <c r="J55" s="21">
        <f>SUM(G55:I55)</f>
        <v>71.009009877114849</v>
      </c>
      <c r="L55" s="22">
        <f t="shared" ref="L55:O57" si="20">IF(B55&lt;&gt;0,G55/B55,"--")</f>
        <v>6.571367947496462E-2</v>
      </c>
      <c r="M55" s="22" t="str">
        <f t="shared" si="20"/>
        <v>--</v>
      </c>
      <c r="N55" s="22" t="str">
        <f t="shared" si="20"/>
        <v>--</v>
      </c>
      <c r="O55" s="23">
        <f t="shared" si="20"/>
        <v>6.571367947496462E-2</v>
      </c>
      <c r="Q55">
        <v>158</v>
      </c>
      <c r="U55">
        <f>$U$8</f>
        <v>0</v>
      </c>
      <c r="V55">
        <f>$V$8</f>
        <v>22</v>
      </c>
      <c r="W55">
        <f>$W$8</f>
        <v>44</v>
      </c>
    </row>
    <row r="56" spans="1:23" ht="12.75" customHeight="1" x14ac:dyDescent="0.25">
      <c r="A56" s="18" t="s">
        <v>20</v>
      </c>
      <c r="B56" s="19">
        <v>313.67052052273976</v>
      </c>
      <c r="C56" s="19">
        <v>0</v>
      </c>
      <c r="D56" s="19">
        <v>0</v>
      </c>
      <c r="E56" s="19">
        <f>SUM(B56:D56)</f>
        <v>313.67052052273976</v>
      </c>
      <c r="G56" s="51">
        <v>240.40212988285711</v>
      </c>
      <c r="H56" s="51">
        <v>0</v>
      </c>
      <c r="I56" s="51">
        <v>0</v>
      </c>
      <c r="J56" s="21">
        <f>SUM(G56:I56)</f>
        <v>240.40212988285711</v>
      </c>
      <c r="L56" s="22">
        <f t="shared" si="20"/>
        <v>0.76641607723359195</v>
      </c>
      <c r="M56" s="22" t="str">
        <f t="shared" si="20"/>
        <v>--</v>
      </c>
      <c r="N56" s="22" t="str">
        <f t="shared" si="20"/>
        <v>--</v>
      </c>
      <c r="O56" s="23">
        <f t="shared" si="20"/>
        <v>0.76641607723359195</v>
      </c>
      <c r="Q56">
        <v>160</v>
      </c>
      <c r="U56">
        <f>$U$8</f>
        <v>0</v>
      </c>
      <c r="V56">
        <f>$V$8</f>
        <v>22</v>
      </c>
      <c r="W56">
        <f>$W$8</f>
        <v>44</v>
      </c>
    </row>
    <row r="57" spans="1:23" ht="12.75" customHeight="1" x14ac:dyDescent="0.25">
      <c r="A57" s="18" t="s">
        <v>31</v>
      </c>
      <c r="B57" s="19">
        <f>SUM(B55:B56)</f>
        <v>1394.2523787364107</v>
      </c>
      <c r="C57" s="19">
        <f>SUM(C55:C56)</f>
        <v>0</v>
      </c>
      <c r="D57" s="19">
        <f>SUM(D55:D56)</f>
        <v>0</v>
      </c>
      <c r="E57" s="19">
        <f>SUM(E55:E56)</f>
        <v>1394.2523787364107</v>
      </c>
      <c r="G57" s="21">
        <f>SUM(G55:G56)</f>
        <v>311.41113975997195</v>
      </c>
      <c r="H57" s="21">
        <f>SUM(H55:H56)</f>
        <v>0</v>
      </c>
      <c r="I57" s="21">
        <f>SUM(I55:I56)</f>
        <v>0</v>
      </c>
      <c r="J57" s="21">
        <f>SUM(J55:J56)</f>
        <v>311.41113975997195</v>
      </c>
      <c r="L57" s="22">
        <f t="shared" si="20"/>
        <v>0.22335349360651549</v>
      </c>
      <c r="M57" s="22" t="str">
        <f t="shared" si="20"/>
        <v>--</v>
      </c>
      <c r="N57" s="22" t="str">
        <f t="shared" si="20"/>
        <v>--</v>
      </c>
      <c r="O57" s="23">
        <f t="shared" si="20"/>
        <v>0.22335349360651549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209.60538165747784</v>
      </c>
      <c r="D59" s="19">
        <v>0</v>
      </c>
      <c r="E59" s="19">
        <f>SUM(B59:D59)</f>
        <v>209.60538165747784</v>
      </c>
      <c r="G59" s="51">
        <v>0</v>
      </c>
      <c r="H59" s="51">
        <v>176.71818295537162</v>
      </c>
      <c r="I59" s="51">
        <v>0</v>
      </c>
      <c r="J59" s="21">
        <f>SUM(G59:I59)</f>
        <v>176.71818295537162</v>
      </c>
      <c r="L59" s="22" t="str">
        <f t="shared" ref="L59:O62" si="21">IF(B59&lt;&gt;0,G59/B59,"--")</f>
        <v>--</v>
      </c>
      <c r="M59" s="22">
        <f t="shared" si="21"/>
        <v>0.84309945459392766</v>
      </c>
      <c r="N59" s="22" t="str">
        <f t="shared" si="21"/>
        <v>--</v>
      </c>
      <c r="O59" s="23">
        <f t="shared" si="21"/>
        <v>0.84309945459392766</v>
      </c>
      <c r="Q59">
        <v>135</v>
      </c>
      <c r="U59">
        <f>$U$8</f>
        <v>0</v>
      </c>
      <c r="V59">
        <f>$V$8</f>
        <v>22</v>
      </c>
      <c r="W59">
        <f>$W$8</f>
        <v>44</v>
      </c>
    </row>
    <row r="60" spans="1:23" x14ac:dyDescent="0.25">
      <c r="A60" s="18" t="s">
        <v>20</v>
      </c>
      <c r="B60" s="19">
        <v>0</v>
      </c>
      <c r="C60" s="19">
        <v>90.813280247588025</v>
      </c>
      <c r="D60" s="19">
        <v>0</v>
      </c>
      <c r="E60" s="19">
        <f>SUM(B60:D60)</f>
        <v>90.813280247588025</v>
      </c>
      <c r="G60" s="51">
        <v>0</v>
      </c>
      <c r="H60" s="51">
        <v>161.8529016004521</v>
      </c>
      <c r="I60" s="51">
        <v>0</v>
      </c>
      <c r="J60" s="21">
        <f>SUM(G60:I60)</f>
        <v>161.8529016004521</v>
      </c>
      <c r="L60" s="22" t="str">
        <f t="shared" si="21"/>
        <v>--</v>
      </c>
      <c r="M60" s="22">
        <f t="shared" si="21"/>
        <v>1.7822602724974344</v>
      </c>
      <c r="N60" s="22" t="str">
        <f t="shared" si="21"/>
        <v>--</v>
      </c>
      <c r="O60" s="23">
        <f t="shared" si="21"/>
        <v>1.7822602724974344</v>
      </c>
      <c r="Q60">
        <v>137</v>
      </c>
      <c r="U60">
        <f>$U$8</f>
        <v>0</v>
      </c>
      <c r="V60">
        <f>$V$8</f>
        <v>22</v>
      </c>
      <c r="W60">
        <f>$W$8</f>
        <v>44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300.41866190506585</v>
      </c>
      <c r="D61" s="28">
        <f>SUM(D59:D60)</f>
        <v>0</v>
      </c>
      <c r="E61" s="28">
        <f>SUM(E59:E60)</f>
        <v>300.41866190506585</v>
      </c>
      <c r="F61" s="29"/>
      <c r="G61" s="69">
        <f>SUM(G59:G60)</f>
        <v>0</v>
      </c>
      <c r="H61" s="69">
        <f>SUM(H59:H60)</f>
        <v>338.57108455582375</v>
      </c>
      <c r="I61" s="69">
        <f>SUM(I59:I60)</f>
        <v>0</v>
      </c>
      <c r="J61" s="30">
        <f>SUM(J59:J60)</f>
        <v>338.57108455582375</v>
      </c>
      <c r="K61" s="29"/>
      <c r="L61" s="31" t="str">
        <f>IF(B61&lt;&gt;0,G61/B61,"--")</f>
        <v>--</v>
      </c>
      <c r="M61" s="31">
        <f>IF(C61&lt;&gt;0,H61/C61,"--")</f>
        <v>1.1269975121013431</v>
      </c>
      <c r="N61" s="31" t="str">
        <f>IF(D61&lt;&gt;0,I61/D61,"--")</f>
        <v>--</v>
      </c>
      <c r="O61" s="32">
        <f>IF(E61&lt;&gt;0,J61/E61,"--")</f>
        <v>1.1269975121013431</v>
      </c>
    </row>
    <row r="62" spans="1:23" ht="13.5" thickBot="1" x14ac:dyDescent="0.35">
      <c r="A62" s="33" t="s">
        <v>17</v>
      </c>
      <c r="B62" s="37">
        <f>SUM(B57,B61)</f>
        <v>1394.2523787364107</v>
      </c>
      <c r="C62" s="37">
        <f>SUM(C57,C61)</f>
        <v>300.41866190506585</v>
      </c>
      <c r="D62" s="37">
        <f>SUM(D57,D61)</f>
        <v>0</v>
      </c>
      <c r="E62" s="37">
        <f>SUM(E57,E61)</f>
        <v>1694.6710406414766</v>
      </c>
      <c r="F62" s="84"/>
      <c r="G62" s="39">
        <f>SUM(G57,G61)</f>
        <v>311.41113975997195</v>
      </c>
      <c r="H62" s="39">
        <f>SUM(H57,H61)</f>
        <v>338.57108455582375</v>
      </c>
      <c r="I62" s="39">
        <f>SUM(I57,I61)</f>
        <v>0</v>
      </c>
      <c r="J62" s="39">
        <f>SUM(J57,J61)</f>
        <v>649.98222431579575</v>
      </c>
      <c r="K62" s="84"/>
      <c r="L62" s="40">
        <f t="shared" si="21"/>
        <v>0.22335349360651549</v>
      </c>
      <c r="M62" s="40">
        <f t="shared" si="21"/>
        <v>1.1269975121013431</v>
      </c>
      <c r="N62" s="40" t="str">
        <f t="shared" si="21"/>
        <v>--</v>
      </c>
      <c r="O62" s="41">
        <f t="shared" si="21"/>
        <v>0.3835447757871408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139789.46994455013</v>
      </c>
      <c r="C64" s="19">
        <f>C51</f>
        <v>9041.3701039004191</v>
      </c>
      <c r="D64" s="19">
        <f>D51</f>
        <v>282.04392359218923</v>
      </c>
      <c r="E64" s="19">
        <f>E51</f>
        <v>149112.88397204273</v>
      </c>
      <c r="G64" s="21">
        <f>SUM(G51,G62)</f>
        <v>72876.029470765367</v>
      </c>
      <c r="H64" s="21">
        <f>SUM(H51,H62)</f>
        <v>15987.756226958381</v>
      </c>
      <c r="I64" s="21">
        <f>SUM(I51,I62)</f>
        <v>4888.8379799582171</v>
      </c>
      <c r="J64" s="21">
        <f>SUM(J51,J62)</f>
        <v>93752.623677681971</v>
      </c>
      <c r="L64" s="22">
        <f>IF(B64&lt;&gt;0,G64/B64,"--")</f>
        <v>0.5213270319979959</v>
      </c>
      <c r="M64" s="22">
        <f>IF(C64&lt;&gt;0,H64/C64,"--")</f>
        <v>1.7682891025621563</v>
      </c>
      <c r="N64" s="22">
        <f>IF(D64&lt;&gt;0,I64/D64,"--")</f>
        <v>17.333605055881467</v>
      </c>
      <c r="O64" s="22">
        <f>IF(E64&lt;&gt;0,J64/E64,"--")</f>
        <v>0.62873590249424527</v>
      </c>
    </row>
    <row r="65" spans="1:23" hidden="1" x14ac:dyDescent="0.25"/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0</v>
      </c>
      <c r="V66">
        <f>$V$8</f>
        <v>22</v>
      </c>
      <c r="W66">
        <f>$W$8</f>
        <v>44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2.2204460492503131E-16</v>
      </c>
      <c r="N67" s="70">
        <v>0</v>
      </c>
      <c r="Q67">
        <v>134</v>
      </c>
      <c r="U67">
        <f>$U$8</f>
        <v>0</v>
      </c>
      <c r="V67">
        <f>$V$8</f>
        <v>22</v>
      </c>
      <c r="W67">
        <f>$W$8</f>
        <v>44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0</v>
      </c>
      <c r="Q68">
        <v>84</v>
      </c>
      <c r="R68">
        <v>19</v>
      </c>
      <c r="U68">
        <f>$U$8</f>
        <v>0</v>
      </c>
      <c r="V68">
        <f>$V$8</f>
        <v>22</v>
      </c>
      <c r="W68">
        <f>$W$8</f>
        <v>44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4.48 - Cost of Forwarded UAA Mail -- All Other Classes, Priority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48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38.724866721933971</v>
      </c>
      <c r="C8" s="64">
        <v>0</v>
      </c>
      <c r="D8" s="64">
        <v>0</v>
      </c>
      <c r="E8" s="54">
        <f t="shared" ref="E8:E13" si="0">SUM(B8:D8)</f>
        <v>38.724866721933971</v>
      </c>
      <c r="F8" s="50"/>
      <c r="G8" s="51">
        <v>3.9663956673089964</v>
      </c>
      <c r="H8" s="51">
        <v>0</v>
      </c>
      <c r="I8" s="51">
        <v>0</v>
      </c>
      <c r="J8" s="51">
        <f t="shared" ref="J8:J13" si="1">SUM(G8:I8)</f>
        <v>3.9663956673089964</v>
      </c>
      <c r="K8" s="50"/>
      <c r="L8" s="22">
        <f t="shared" ref="L8:O14" si="2">IF(B8&lt;&gt;0,G8/B8,"--")</f>
        <v>0.10242503081521023</v>
      </c>
      <c r="M8" s="22" t="str">
        <f t="shared" si="2"/>
        <v>--</v>
      </c>
      <c r="N8" s="22" t="str">
        <f t="shared" si="2"/>
        <v>--</v>
      </c>
      <c r="O8" s="23">
        <f t="shared" si="2"/>
        <v>0.10242503081521023</v>
      </c>
      <c r="Q8">
        <v>28</v>
      </c>
      <c r="U8" s="24">
        <f>VLOOKUP($Y$6,FMap,5,FALSE)</f>
        <v>17</v>
      </c>
      <c r="V8" s="25">
        <f>VLOOKUP($Y$6,FMap,6,FALSE)</f>
        <v>39</v>
      </c>
      <c r="W8" s="26">
        <f>VLOOKUP($Y$6,FMap,7,FALSE)</f>
        <v>61</v>
      </c>
    </row>
    <row r="9" spans="1:25" x14ac:dyDescent="0.25">
      <c r="A9" s="27" t="s">
        <v>24</v>
      </c>
      <c r="B9" s="64">
        <v>38.724866721933971</v>
      </c>
      <c r="C9" s="64">
        <v>0</v>
      </c>
      <c r="D9" s="64">
        <v>0</v>
      </c>
      <c r="E9" s="54">
        <f t="shared" si="0"/>
        <v>38.724866721933971</v>
      </c>
      <c r="F9" s="50"/>
      <c r="G9" s="51">
        <v>0.29691997100445655</v>
      </c>
      <c r="H9" s="51">
        <v>0</v>
      </c>
      <c r="I9" s="51">
        <v>0</v>
      </c>
      <c r="J9" s="51">
        <f t="shared" si="1"/>
        <v>0.29691997100445655</v>
      </c>
      <c r="K9" s="50"/>
      <c r="L9" s="22">
        <f t="shared" si="2"/>
        <v>7.6674239613658763E-3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7.6674239613658763E-3</v>
      </c>
      <c r="Q9">
        <v>29</v>
      </c>
      <c r="U9">
        <f>$U$8</f>
        <v>17</v>
      </c>
      <c r="V9">
        <f>$V$8</f>
        <v>39</v>
      </c>
      <c r="W9">
        <f>$W$8</f>
        <v>61</v>
      </c>
    </row>
    <row r="10" spans="1:25" x14ac:dyDescent="0.25">
      <c r="A10" s="18" t="s">
        <v>25</v>
      </c>
      <c r="B10" s="54">
        <v>774.49733443867865</v>
      </c>
      <c r="C10" s="54">
        <v>0</v>
      </c>
      <c r="D10" s="54">
        <v>0</v>
      </c>
      <c r="E10" s="54">
        <f t="shared" si="0"/>
        <v>774.49733443867865</v>
      </c>
      <c r="F10" s="50"/>
      <c r="G10" s="51">
        <v>50.26995064528009</v>
      </c>
      <c r="H10" s="51">
        <v>0</v>
      </c>
      <c r="I10" s="51">
        <v>0</v>
      </c>
      <c r="J10" s="51">
        <f t="shared" si="1"/>
        <v>50.26995064528009</v>
      </c>
      <c r="K10" s="50"/>
      <c r="L10" s="22">
        <f t="shared" si="2"/>
        <v>6.4906550881435279E-2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6.4906550881435279E-2</v>
      </c>
      <c r="Q10">
        <v>30</v>
      </c>
      <c r="S10">
        <v>10</v>
      </c>
      <c r="U10">
        <f>$U$8</f>
        <v>17</v>
      </c>
      <c r="V10">
        <f>$V$8</f>
        <v>39</v>
      </c>
      <c r="W10">
        <f>$W$8</f>
        <v>61</v>
      </c>
    </row>
    <row r="11" spans="1:25" x14ac:dyDescent="0.25">
      <c r="A11" s="18" t="s">
        <v>26</v>
      </c>
      <c r="B11" s="54">
        <v>288.0549211111055</v>
      </c>
      <c r="C11" s="54">
        <v>0</v>
      </c>
      <c r="D11" s="54">
        <v>0</v>
      </c>
      <c r="E11" s="54">
        <f t="shared" si="0"/>
        <v>288.0549211111055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17</v>
      </c>
      <c r="V11">
        <f>$V$8</f>
        <v>39</v>
      </c>
      <c r="W11">
        <f>$W$8</f>
        <v>61</v>
      </c>
    </row>
    <row r="12" spans="1:25" x14ac:dyDescent="0.25">
      <c r="A12" s="27" t="s">
        <v>92</v>
      </c>
      <c r="B12" s="54">
        <v>447.71754660563926</v>
      </c>
      <c r="C12" s="54">
        <v>0</v>
      </c>
      <c r="D12" s="54">
        <v>0</v>
      </c>
      <c r="E12" s="54">
        <f t="shared" si="0"/>
        <v>447.71754660563926</v>
      </c>
      <c r="F12" s="50"/>
      <c r="G12" s="51">
        <v>47.276940504393593</v>
      </c>
      <c r="H12" s="51">
        <v>0</v>
      </c>
      <c r="I12" s="51">
        <v>0</v>
      </c>
      <c r="J12" s="51">
        <f t="shared" si="1"/>
        <v>47.276940504393593</v>
      </c>
      <c r="K12" s="50"/>
      <c r="L12" s="22">
        <f t="shared" si="2"/>
        <v>0.10559546049249728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0.10559546049249728</v>
      </c>
      <c r="Q12">
        <f>Q11+1</f>
        <v>32</v>
      </c>
      <c r="R12">
        <v>33</v>
      </c>
      <c r="S12">
        <v>10</v>
      </c>
      <c r="U12">
        <f>$U$8</f>
        <v>17</v>
      </c>
      <c r="V12">
        <f>$V$8</f>
        <v>39</v>
      </c>
      <c r="W12">
        <f>$W$8</f>
        <v>61</v>
      </c>
    </row>
    <row r="13" spans="1:25" x14ac:dyDescent="0.25">
      <c r="A13" s="27" t="s">
        <v>93</v>
      </c>
      <c r="B13" s="54">
        <v>38.724866721933935</v>
      </c>
      <c r="C13" s="54">
        <v>0</v>
      </c>
      <c r="D13" s="54">
        <v>0</v>
      </c>
      <c r="E13" s="54">
        <f t="shared" si="0"/>
        <v>38.724866721933935</v>
      </c>
      <c r="F13" s="50"/>
      <c r="G13" s="51">
        <v>12.147626792860965</v>
      </c>
      <c r="H13" s="51">
        <v>0</v>
      </c>
      <c r="I13" s="51">
        <v>0</v>
      </c>
      <c r="J13" s="51">
        <f t="shared" si="1"/>
        <v>12.147626792860965</v>
      </c>
      <c r="K13" s="50"/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35</v>
      </c>
      <c r="S13">
        <v>10</v>
      </c>
      <c r="U13">
        <f>$U$8</f>
        <v>17</v>
      </c>
      <c r="V13">
        <f>$V$8</f>
        <v>39</v>
      </c>
      <c r="W13">
        <f>$W$8</f>
        <v>61</v>
      </c>
    </row>
    <row r="14" spans="1:25" x14ac:dyDescent="0.25">
      <c r="A14" s="18" t="s">
        <v>17</v>
      </c>
      <c r="B14" s="54">
        <f>B10</f>
        <v>774.49733443867865</v>
      </c>
      <c r="C14" s="54">
        <f>C10</f>
        <v>0</v>
      </c>
      <c r="D14" s="54">
        <f>D10</f>
        <v>0</v>
      </c>
      <c r="E14" s="54">
        <f>E10</f>
        <v>774.49733443867865</v>
      </c>
      <c r="F14" s="50"/>
      <c r="G14" s="51">
        <f>SUM(G8:G13)</f>
        <v>113.9578335808481</v>
      </c>
      <c r="H14" s="51">
        <f>SUM(H8:H13)</f>
        <v>0</v>
      </c>
      <c r="I14" s="51">
        <f>SUM(I8:I13)</f>
        <v>0</v>
      </c>
      <c r="J14" s="51">
        <f>SUM(J8:J13)</f>
        <v>113.9578335808481</v>
      </c>
      <c r="K14" s="50"/>
      <c r="L14" s="22">
        <f t="shared" si="2"/>
        <v>0.14713779959415832</v>
      </c>
      <c r="M14" s="22" t="str">
        <f t="shared" si="2"/>
        <v>--</v>
      </c>
      <c r="N14" s="22" t="str">
        <f t="shared" si="2"/>
        <v>--</v>
      </c>
      <c r="O14" s="23">
        <f t="shared" si="2"/>
        <v>0.14713779959415832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774.49733443867865</v>
      </c>
      <c r="C17" s="54">
        <f>C14</f>
        <v>0</v>
      </c>
      <c r="D17" s="54">
        <f>D14</f>
        <v>0</v>
      </c>
      <c r="E17" s="54">
        <f>SUM(B17:D17)</f>
        <v>774.49733443867865</v>
      </c>
      <c r="F17" s="50"/>
      <c r="G17" s="51">
        <v>100.34477020722052</v>
      </c>
      <c r="H17" s="51">
        <v>0</v>
      </c>
      <c r="I17" s="51">
        <v>0</v>
      </c>
      <c r="J17" s="51">
        <f>SUM(G17:I17)</f>
        <v>100.34477020722052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17</v>
      </c>
      <c r="V17">
        <f>$V$8</f>
        <v>39</v>
      </c>
      <c r="W17">
        <f>$W$8</f>
        <v>61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17</v>
      </c>
      <c r="V18">
        <f>$V$8</f>
        <v>39</v>
      </c>
      <c r="W18">
        <f>$W$8</f>
        <v>61</v>
      </c>
    </row>
    <row r="19" spans="1:23" x14ac:dyDescent="0.25">
      <c r="A19" s="18" t="s">
        <v>17</v>
      </c>
      <c r="B19" s="54">
        <f>B17</f>
        <v>774.49733443867865</v>
      </c>
      <c r="C19" s="54">
        <f>C17</f>
        <v>0</v>
      </c>
      <c r="D19" s="54">
        <f>D17</f>
        <v>0</v>
      </c>
      <c r="E19" s="54">
        <f>E17</f>
        <v>774.49733443867865</v>
      </c>
      <c r="F19" s="50"/>
      <c r="G19" s="51">
        <f>SUM(G17:G18)</f>
        <v>100.34477020722052</v>
      </c>
      <c r="H19" s="51">
        <f>SUM(H17:H18)</f>
        <v>0</v>
      </c>
      <c r="I19" s="51">
        <f>SUM(I17:I18)</f>
        <v>0</v>
      </c>
      <c r="J19" s="51">
        <f>SUM(J17:J18)</f>
        <v>100.34477020722052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774.49733443867865</v>
      </c>
      <c r="C21" s="54">
        <f>C19</f>
        <v>0</v>
      </c>
      <c r="D21" s="54">
        <f>D19</f>
        <v>0</v>
      </c>
      <c r="E21" s="54">
        <f>E19</f>
        <v>774.49733443867865</v>
      </c>
      <c r="F21" s="50"/>
      <c r="G21" s="51">
        <f>SUM(G14,G19)</f>
        <v>214.30260378806861</v>
      </c>
      <c r="H21" s="51">
        <f>SUM(H14,H19)</f>
        <v>0</v>
      </c>
      <c r="I21" s="51">
        <f>SUM(I14,I19)</f>
        <v>0</v>
      </c>
      <c r="J21" s="51">
        <f>SUM(J14,J19)</f>
        <v>214.30260378806861</v>
      </c>
      <c r="K21" s="50"/>
      <c r="L21" s="22">
        <f>IF(B21&lt;&gt;0,G21/B21,"--")</f>
        <v>0.27669895590200533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0.27669895590200533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0</v>
      </c>
      <c r="D25" s="64">
        <v>167.67492925687196</v>
      </c>
      <c r="E25" s="54">
        <f>SUM(B25:D25)</f>
        <v>167.67492925687196</v>
      </c>
      <c r="F25" s="50"/>
      <c r="G25" s="51">
        <v>0</v>
      </c>
      <c r="H25" s="51">
        <v>0</v>
      </c>
      <c r="I25" s="51">
        <v>39.266734209763499</v>
      </c>
      <c r="J25" s="51">
        <f>SUM(G25:I25)</f>
        <v>39.266734209763499</v>
      </c>
      <c r="K25" s="50"/>
      <c r="L25" s="22" t="str">
        <f t="shared" ref="L25:O28" si="4">IF(B25&lt;&gt;0,G25/B25,"--")</f>
        <v>--</v>
      </c>
      <c r="M25" s="22" t="str">
        <f t="shared" si="4"/>
        <v>--</v>
      </c>
      <c r="N25" s="22">
        <f t="shared" si="4"/>
        <v>0.23418369331534516</v>
      </c>
      <c r="O25" s="23">
        <f t="shared" si="4"/>
        <v>0.23418369331534516</v>
      </c>
      <c r="Q25">
        <v>1</v>
      </c>
      <c r="U25">
        <f>$U$8</f>
        <v>17</v>
      </c>
      <c r="V25">
        <f>$V$8</f>
        <v>39</v>
      </c>
      <c r="W25">
        <f>$W$8</f>
        <v>61</v>
      </c>
    </row>
    <row r="26" spans="1:23" x14ac:dyDescent="0.25">
      <c r="A26" s="27" t="s">
        <v>95</v>
      </c>
      <c r="B26" s="64">
        <v>0</v>
      </c>
      <c r="C26" s="64">
        <v>0</v>
      </c>
      <c r="D26" s="64">
        <v>167.67492925687196</v>
      </c>
      <c r="E26" s="54">
        <f>SUM(B26:D26)</f>
        <v>167.67492925687196</v>
      </c>
      <c r="F26" s="50"/>
      <c r="G26" s="51">
        <v>0</v>
      </c>
      <c r="H26" s="51">
        <v>0</v>
      </c>
      <c r="I26" s="51">
        <v>112.87062653843847</v>
      </c>
      <c r="J26" s="51">
        <f>SUM(G26:I26)</f>
        <v>112.87062653843847</v>
      </c>
      <c r="K26" s="50"/>
      <c r="L26" s="22" t="str">
        <f t="shared" si="4"/>
        <v>--</v>
      </c>
      <c r="M26" s="22" t="str">
        <f t="shared" si="4"/>
        <v>--</v>
      </c>
      <c r="N26" s="22">
        <f t="shared" si="4"/>
        <v>0.67315147851068857</v>
      </c>
      <c r="O26" s="23">
        <f t="shared" si="4"/>
        <v>0.67315147851068857</v>
      </c>
      <c r="Q26">
        <v>2</v>
      </c>
      <c r="U26">
        <f>$U$8</f>
        <v>17</v>
      </c>
      <c r="V26">
        <f>$V$8</f>
        <v>39</v>
      </c>
      <c r="W26">
        <f>$W$8</f>
        <v>61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17</v>
      </c>
      <c r="V27">
        <f>$V$8</f>
        <v>39</v>
      </c>
      <c r="W27">
        <f>$W$8</f>
        <v>61</v>
      </c>
    </row>
    <row r="28" spans="1:23" x14ac:dyDescent="0.25">
      <c r="A28" s="18" t="s">
        <v>15</v>
      </c>
      <c r="B28" s="64">
        <f>B25</f>
        <v>0</v>
      </c>
      <c r="C28" s="64">
        <f>C25</f>
        <v>0</v>
      </c>
      <c r="D28" s="64">
        <f>D25</f>
        <v>167.67492925687196</v>
      </c>
      <c r="E28" s="64">
        <f>E25</f>
        <v>167.67492925687196</v>
      </c>
      <c r="F28" s="50"/>
      <c r="G28" s="51">
        <f>SUM(G25:G27)</f>
        <v>0</v>
      </c>
      <c r="H28" s="51">
        <f>SUM(H25:H27)</f>
        <v>0</v>
      </c>
      <c r="I28" s="51">
        <f>SUM(I25:I27)</f>
        <v>152.13736074820196</v>
      </c>
      <c r="J28" s="51">
        <f>SUM(J25:J27)</f>
        <v>152.13736074820196</v>
      </c>
      <c r="K28" s="50"/>
      <c r="L28" s="22" t="str">
        <f t="shared" si="4"/>
        <v>--</v>
      </c>
      <c r="M28" s="22" t="str">
        <f t="shared" si="4"/>
        <v>--</v>
      </c>
      <c r="N28" s="22">
        <f t="shared" si="4"/>
        <v>0.90733517182603363</v>
      </c>
      <c r="O28" s="23">
        <f t="shared" si="4"/>
        <v>0.90733517182603363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717.98569480896947</v>
      </c>
      <c r="D31" s="64">
        <v>181.49571097066027</v>
      </c>
      <c r="E31" s="54">
        <f>SUM(B31:D31)</f>
        <v>899.48140577962977</v>
      </c>
      <c r="F31" s="50"/>
      <c r="G31" s="51">
        <v>0</v>
      </c>
      <c r="H31" s="51">
        <v>53.306307936790681</v>
      </c>
      <c r="I31" s="51">
        <v>62.735993328916237</v>
      </c>
      <c r="J31" s="51">
        <f>SUM(G31:I31)</f>
        <v>116.04230126570693</v>
      </c>
      <c r="K31" s="50"/>
      <c r="L31" s="22" t="str">
        <f t="shared" ref="L31:O34" si="5">IF(B31&lt;&gt;0,G31/B31,"--")</f>
        <v>--</v>
      </c>
      <c r="M31" s="22">
        <f t="shared" si="5"/>
        <v>7.424424793167167E-2</v>
      </c>
      <c r="N31" s="22">
        <f t="shared" si="5"/>
        <v>0.34566102412777039</v>
      </c>
      <c r="O31" s="23">
        <f t="shared" si="5"/>
        <v>0.12901022802703377</v>
      </c>
      <c r="Q31">
        <v>0</v>
      </c>
      <c r="U31">
        <f>$U$8</f>
        <v>17</v>
      </c>
      <c r="V31">
        <f>$V$8</f>
        <v>39</v>
      </c>
      <c r="W31">
        <f>$W$8</f>
        <v>61</v>
      </c>
    </row>
    <row r="32" spans="1:23" x14ac:dyDescent="0.25">
      <c r="A32" s="27" t="s">
        <v>97</v>
      </c>
      <c r="B32" s="64">
        <v>0</v>
      </c>
      <c r="C32" s="64">
        <v>717.98569480896947</v>
      </c>
      <c r="D32" s="64">
        <v>181.49571097066027</v>
      </c>
      <c r="E32" s="54">
        <f>SUM(B32:D32)</f>
        <v>899.48140577962977</v>
      </c>
      <c r="F32" s="50"/>
      <c r="G32" s="51">
        <v>0</v>
      </c>
      <c r="H32" s="51">
        <v>225.22536554560321</v>
      </c>
      <c r="I32" s="51">
        <v>56.933499015188794</v>
      </c>
      <c r="J32" s="51">
        <f>SUM(G32:I32)</f>
        <v>282.15886456079198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0.31369060299387674</v>
      </c>
      <c r="O32" s="23">
        <f t="shared" si="5"/>
        <v>0.31369060299387674</v>
      </c>
      <c r="Q32">
        <v>3</v>
      </c>
      <c r="U32">
        <f>$U$8</f>
        <v>17</v>
      </c>
      <c r="V32">
        <f>$V$8</f>
        <v>39</v>
      </c>
      <c r="W32">
        <f>$W$8</f>
        <v>61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17</v>
      </c>
      <c r="V33">
        <f>$V$8</f>
        <v>39</v>
      </c>
      <c r="W33">
        <f>$W$8</f>
        <v>61</v>
      </c>
    </row>
    <row r="34" spans="1:23" x14ac:dyDescent="0.25">
      <c r="A34" s="18" t="s">
        <v>15</v>
      </c>
      <c r="B34" s="64">
        <f>B31</f>
        <v>0</v>
      </c>
      <c r="C34" s="64">
        <f>C31</f>
        <v>717.98569480896947</v>
      </c>
      <c r="D34" s="64">
        <f>D31</f>
        <v>181.49571097066027</v>
      </c>
      <c r="E34" s="64">
        <f>E31</f>
        <v>899.48140577962977</v>
      </c>
      <c r="F34" s="50"/>
      <c r="G34" s="51">
        <f>SUM(G31:G33)</f>
        <v>0</v>
      </c>
      <c r="H34" s="51">
        <f>SUM(H31:H33)</f>
        <v>278.5316734823939</v>
      </c>
      <c r="I34" s="51">
        <f>SUM(I31:I33)</f>
        <v>119.66949234410504</v>
      </c>
      <c r="J34" s="51">
        <f>SUM(J31:J33)</f>
        <v>398.20116582649894</v>
      </c>
      <c r="K34" s="50"/>
      <c r="L34" s="22" t="str">
        <f t="shared" si="5"/>
        <v>--</v>
      </c>
      <c r="M34" s="22">
        <f t="shared" si="5"/>
        <v>0.38793485092554847</v>
      </c>
      <c r="N34" s="22">
        <f t="shared" si="5"/>
        <v>0.65935162712164719</v>
      </c>
      <c r="O34" s="23">
        <f t="shared" si="5"/>
        <v>0.44270083102091051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717.98569480896947</v>
      </c>
      <c r="D37" s="64">
        <f>D28+D34</f>
        <v>349.1706402275322</v>
      </c>
      <c r="E37" s="54">
        <f>SUM(B37:D37)</f>
        <v>1067.1563350365018</v>
      </c>
      <c r="F37" s="50"/>
      <c r="G37" s="51">
        <v>0</v>
      </c>
      <c r="H37" s="51">
        <v>299.01322015539176</v>
      </c>
      <c r="I37" s="51">
        <v>1175.9449043019913</v>
      </c>
      <c r="J37" s="51">
        <f>SUM(G37:I37)</f>
        <v>1474.9581244573831</v>
      </c>
      <c r="K37" s="50"/>
      <c r="L37" s="22" t="str">
        <f t="shared" ref="L37:O39" si="6">IF(B37&lt;&gt;0,G37/B37,"--")</f>
        <v>--</v>
      </c>
      <c r="M37" s="22">
        <f t="shared" si="6"/>
        <v>0.41646125029684411</v>
      </c>
      <c r="N37" s="22">
        <f t="shared" si="6"/>
        <v>3.3678229748517889</v>
      </c>
      <c r="O37" s="23">
        <f t="shared" si="6"/>
        <v>1.3821387514013423</v>
      </c>
      <c r="Q37">
        <v>7</v>
      </c>
      <c r="U37">
        <f>$U$8</f>
        <v>17</v>
      </c>
      <c r="V37">
        <f>$V$8</f>
        <v>39</v>
      </c>
      <c r="W37">
        <f>$W$8</f>
        <v>61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17</v>
      </c>
      <c r="V38">
        <f>$V$8</f>
        <v>39</v>
      </c>
      <c r="W38">
        <f>$W$8</f>
        <v>61</v>
      </c>
    </row>
    <row r="39" spans="1:23" x14ac:dyDescent="0.25">
      <c r="A39" s="18" t="s">
        <v>17</v>
      </c>
      <c r="B39" s="64">
        <f>B37</f>
        <v>0</v>
      </c>
      <c r="C39" s="64">
        <f>C37</f>
        <v>717.98569480896947</v>
      </c>
      <c r="D39" s="64">
        <f>D37</f>
        <v>349.1706402275322</v>
      </c>
      <c r="E39" s="64">
        <f>E37</f>
        <v>1067.1563350365018</v>
      </c>
      <c r="F39" s="50"/>
      <c r="G39" s="51">
        <f>SUM(G37:G38)</f>
        <v>0</v>
      </c>
      <c r="H39" s="51">
        <f>SUM(H37:H38)</f>
        <v>299.01322015539176</v>
      </c>
      <c r="I39" s="51">
        <f>SUM(I37:I38)</f>
        <v>1175.9449043019913</v>
      </c>
      <c r="J39" s="51">
        <f>SUM(J37:J38)</f>
        <v>1474.9581244573831</v>
      </c>
      <c r="K39" s="50"/>
      <c r="L39" s="22" t="str">
        <f t="shared" si="6"/>
        <v>--</v>
      </c>
      <c r="M39" s="22">
        <f t="shared" si="6"/>
        <v>0.41646125029684411</v>
      </c>
      <c r="N39" s="22">
        <f t="shared" si="6"/>
        <v>3.3678229748517889</v>
      </c>
      <c r="O39" s="23">
        <f t="shared" si="6"/>
        <v>1.3821387514013423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717.98569480896947</v>
      </c>
      <c r="D41" s="68">
        <f>D39</f>
        <v>349.1706402275322</v>
      </c>
      <c r="E41" s="59">
        <f>SUM(B41:D41)</f>
        <v>1067.1563350365018</v>
      </c>
      <c r="F41" s="60"/>
      <c r="G41" s="69">
        <f>SUM(G28,G34,G39)</f>
        <v>0</v>
      </c>
      <c r="H41" s="69">
        <f>SUM(H28,H34,H39)</f>
        <v>577.54489363778566</v>
      </c>
      <c r="I41" s="69">
        <f>SUM(I28,I34,I39)</f>
        <v>1447.7517573942982</v>
      </c>
      <c r="J41" s="69">
        <f>SUM(J28,J34,J39)</f>
        <v>2025.2966510320839</v>
      </c>
      <c r="K41" s="60"/>
      <c r="L41" s="31" t="str">
        <f t="shared" ref="L41:O42" si="7">IF(B41&lt;&gt;0,G41/B41,"--")</f>
        <v>--</v>
      </c>
      <c r="M41" s="31">
        <f t="shared" si="7"/>
        <v>0.80439610122239258</v>
      </c>
      <c r="N41" s="31">
        <f t="shared" si="7"/>
        <v>4.1462585641533058</v>
      </c>
      <c r="O41" s="32">
        <f t="shared" si="7"/>
        <v>1.8978443781274177</v>
      </c>
    </row>
    <row r="42" spans="1:23" ht="13.5" thickBot="1" x14ac:dyDescent="0.35">
      <c r="A42" s="33" t="s">
        <v>17</v>
      </c>
      <c r="B42" s="80">
        <f>B21+B41</f>
        <v>774.49733443867865</v>
      </c>
      <c r="C42" s="80">
        <f>C21+C41</f>
        <v>717.98569480896947</v>
      </c>
      <c r="D42" s="80">
        <f>D21+D41</f>
        <v>349.1706402275322</v>
      </c>
      <c r="E42" s="80">
        <f>E21+E41</f>
        <v>1841.6536694751803</v>
      </c>
      <c r="F42" s="34"/>
      <c r="G42" s="81">
        <f>SUM(G21,G41)</f>
        <v>214.30260378806861</v>
      </c>
      <c r="H42" s="81">
        <f>SUM(H21,H41)</f>
        <v>577.54489363778566</v>
      </c>
      <c r="I42" s="81">
        <f>SUM(I21,I41)</f>
        <v>1447.7517573942982</v>
      </c>
      <c r="J42" s="81">
        <f>SUM(J21,J41)</f>
        <v>2239.5992548201525</v>
      </c>
      <c r="K42" s="34"/>
      <c r="L42" s="40">
        <f t="shared" si="7"/>
        <v>0.27669895590200533</v>
      </c>
      <c r="M42" s="40">
        <f t="shared" si="7"/>
        <v>0.80439610122239258</v>
      </c>
      <c r="N42" s="40">
        <f t="shared" si="7"/>
        <v>4.1462585641533058</v>
      </c>
      <c r="O42" s="41">
        <f t="shared" si="7"/>
        <v>1.2160805758111815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17</v>
      </c>
      <c r="V46">
        <f>$V$8</f>
        <v>39</v>
      </c>
      <c r="W46">
        <f>$W$8</f>
        <v>61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17</v>
      </c>
      <c r="V47">
        <f>$V$8</f>
        <v>39</v>
      </c>
      <c r="W47">
        <f>$W$8</f>
        <v>61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17</v>
      </c>
      <c r="V50">
        <f>$V$8</f>
        <v>39</v>
      </c>
      <c r="W50">
        <f>$W$8</f>
        <v>61</v>
      </c>
    </row>
    <row r="51" spans="1:23" x14ac:dyDescent="0.25">
      <c r="A51" s="18" t="s">
        <v>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17</v>
      </c>
      <c r="V51">
        <f>$V$8</f>
        <v>39</v>
      </c>
      <c r="W51">
        <f>$W$8</f>
        <v>61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0</v>
      </c>
      <c r="E52" s="103">
        <f>SUM(E50:E51)</f>
        <v>0</v>
      </c>
      <c r="F52" s="102"/>
      <c r="G52" s="69">
        <f>SUM(G50:G51)</f>
        <v>0</v>
      </c>
      <c r="H52" s="69">
        <f>SUM(H50:H51)</f>
        <v>0</v>
      </c>
      <c r="I52" s="69">
        <f>SUM(I50:I51)</f>
        <v>0</v>
      </c>
      <c r="J52" s="69">
        <f>SUM(J50:J51)</f>
        <v>0</v>
      </c>
      <c r="K52" s="28"/>
      <c r="L52" s="31" t="str">
        <f t="shared" si="9"/>
        <v>--</v>
      </c>
      <c r="M52" s="31" t="str">
        <f t="shared" si="9"/>
        <v>--</v>
      </c>
      <c r="N52" s="31" t="str">
        <f t="shared" si="9"/>
        <v>--</v>
      </c>
      <c r="O52" s="32" t="str">
        <f t="shared" si="9"/>
        <v>--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0</v>
      </c>
      <c r="D53" s="82">
        <f>SUM(D48,D52)</f>
        <v>0</v>
      </c>
      <c r="E53" s="82">
        <f>SUM(E48,E52)</f>
        <v>0</v>
      </c>
      <c r="F53" s="38"/>
      <c r="G53" s="81">
        <f>SUM(G48,G52)</f>
        <v>0</v>
      </c>
      <c r="H53" s="81">
        <f>SUM(H48,H52)</f>
        <v>0</v>
      </c>
      <c r="I53" s="81">
        <f>SUM(I48,I52)</f>
        <v>0</v>
      </c>
      <c r="J53" s="81">
        <f>SUM(J48,J52)</f>
        <v>0</v>
      </c>
      <c r="K53" s="37"/>
      <c r="L53" s="40" t="str">
        <f t="shared" si="9"/>
        <v>--</v>
      </c>
      <c r="M53" s="40" t="str">
        <f t="shared" si="9"/>
        <v>--</v>
      </c>
      <c r="N53" s="40" t="str">
        <f t="shared" si="9"/>
        <v>--</v>
      </c>
      <c r="O53" s="41" t="str">
        <f t="shared" si="9"/>
        <v>--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774.49733443867865</v>
      </c>
      <c r="C55" s="65">
        <f>C42</f>
        <v>717.98569480896947</v>
      </c>
      <c r="D55" s="65">
        <f>D42</f>
        <v>349.1706402275322</v>
      </c>
      <c r="E55" s="65">
        <f>E42</f>
        <v>1841.6536694751803</v>
      </c>
      <c r="F55" s="42"/>
      <c r="G55" s="51">
        <f>G42+G53</f>
        <v>214.30260378806861</v>
      </c>
      <c r="H55" s="51">
        <f>H42+H53</f>
        <v>577.54489363778566</v>
      </c>
      <c r="I55" s="51">
        <f>I42+I53</f>
        <v>1447.7517573942982</v>
      </c>
      <c r="J55" s="51">
        <f>J42+J53</f>
        <v>2239.5992548201525</v>
      </c>
      <c r="K55" s="19"/>
      <c r="L55" s="22">
        <f>IF(B55&lt;&gt;0,G55/B55,"--")</f>
        <v>0.27669895590200533</v>
      </c>
      <c r="M55" s="22">
        <f>IF(C55&lt;&gt;0,H55/C55,"--")</f>
        <v>0.80439610122239258</v>
      </c>
      <c r="N55" s="22">
        <f>IF(D55&lt;&gt;0,I55/D55,"--")</f>
        <v>4.1462585641533058</v>
      </c>
      <c r="O55" s="22">
        <f>IF(E55&lt;&gt;0,J55/E55,"--")</f>
        <v>1.2160805758111815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17</v>
      </c>
      <c r="V57">
        <f>$V$8</f>
        <v>39</v>
      </c>
      <c r="W57">
        <f>$W$8</f>
        <v>61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17</v>
      </c>
      <c r="V58">
        <f>$V$8</f>
        <v>39</v>
      </c>
      <c r="W58">
        <f>$W$8</f>
        <v>61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0</v>
      </c>
      <c r="Q59">
        <v>47</v>
      </c>
      <c r="S59">
        <v>31</v>
      </c>
      <c r="U59">
        <f>$U$8</f>
        <v>17</v>
      </c>
      <c r="V59">
        <f>$V$8</f>
        <v>39</v>
      </c>
      <c r="W59">
        <f>$W$8</f>
        <v>61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4.49 - Cost of Returned-to-Sender UAA Mail -- All Other Classes, Priority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49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17</v>
      </c>
      <c r="V8" s="25">
        <f>VLOOKUP($Y$6,RMap,5,FALSE)</f>
        <v>39</v>
      </c>
      <c r="W8" s="26">
        <f>VLOOKUP($Y$6,RMap,6,FALSE)</f>
        <v>61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17</v>
      </c>
      <c r="V9">
        <f>$V$8</f>
        <v>39</v>
      </c>
      <c r="W9">
        <f>$W$8</f>
        <v>61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17</v>
      </c>
      <c r="V10">
        <f>$V$8</f>
        <v>39</v>
      </c>
      <c r="W10">
        <f>$W$8</f>
        <v>61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17</v>
      </c>
      <c r="V11">
        <f>$V$8</f>
        <v>39</v>
      </c>
      <c r="W11">
        <f>$W$8</f>
        <v>61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17</v>
      </c>
      <c r="V12">
        <f>$V$8</f>
        <v>39</v>
      </c>
      <c r="W12">
        <f>$W$8</f>
        <v>61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17</v>
      </c>
      <c r="V13">
        <f>$V$8</f>
        <v>39</v>
      </c>
      <c r="W13">
        <f>$W$8</f>
        <v>61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1823.4357393862113</v>
      </c>
      <c r="C17" s="19">
        <v>0</v>
      </c>
      <c r="D17" s="19">
        <v>0</v>
      </c>
      <c r="E17" s="19">
        <f t="shared" ref="E17:E22" si="3">SUM(B17:D17)</f>
        <v>1823.4357393862113</v>
      </c>
      <c r="G17" s="51">
        <v>159.29105630766153</v>
      </c>
      <c r="H17" s="51">
        <v>0</v>
      </c>
      <c r="I17" s="51">
        <v>0</v>
      </c>
      <c r="J17" s="21">
        <f t="shared" ref="J17:J22" si="4">SUM(G17:I17)</f>
        <v>159.29105630766153</v>
      </c>
      <c r="L17" s="22">
        <f t="shared" ref="L17:O23" si="5">IF(B17&lt;&gt;0,G17/B17,"--")</f>
        <v>8.7357647361502672E-2</v>
      </c>
      <c r="M17" s="22" t="str">
        <f t="shared" si="5"/>
        <v>--</v>
      </c>
      <c r="N17" s="22" t="str">
        <f t="shared" si="5"/>
        <v>--</v>
      </c>
      <c r="O17" s="23">
        <f t="shared" si="5"/>
        <v>8.7357647361502672E-2</v>
      </c>
      <c r="Q17">
        <v>48</v>
      </c>
      <c r="R17">
        <v>65</v>
      </c>
      <c r="U17">
        <f t="shared" ref="U17:U22" si="6">$U$8</f>
        <v>17</v>
      </c>
      <c r="V17">
        <f t="shared" ref="V17:V22" si="7">$V$8</f>
        <v>39</v>
      </c>
      <c r="W17">
        <f t="shared" ref="W17:W22" si="8">$W$8</f>
        <v>61</v>
      </c>
    </row>
    <row r="18" spans="1:30" ht="12.75" customHeight="1" x14ac:dyDescent="0.25">
      <c r="A18" s="27" t="s">
        <v>24</v>
      </c>
      <c r="B18" s="19">
        <v>1823.4357393862113</v>
      </c>
      <c r="C18" s="19">
        <v>0</v>
      </c>
      <c r="D18" s="19">
        <v>0</v>
      </c>
      <c r="E18" s="19">
        <f t="shared" si="3"/>
        <v>1823.4357393862113</v>
      </c>
      <c r="G18" s="51">
        <v>15.73198171424044</v>
      </c>
      <c r="H18" s="51">
        <v>0</v>
      </c>
      <c r="I18" s="51">
        <v>0</v>
      </c>
      <c r="J18" s="21">
        <f t="shared" si="4"/>
        <v>15.73198171424044</v>
      </c>
      <c r="L18" s="22">
        <f t="shared" si="5"/>
        <v>8.6276589706067736E-3</v>
      </c>
      <c r="M18" s="22" t="str">
        <f t="shared" si="5"/>
        <v>--</v>
      </c>
      <c r="N18" s="22" t="str">
        <f t="shared" si="5"/>
        <v>--</v>
      </c>
      <c r="O18" s="23">
        <f t="shared" si="5"/>
        <v>8.6276589706067736E-3</v>
      </c>
      <c r="Q18">
        <v>49</v>
      </c>
      <c r="R18">
        <v>66</v>
      </c>
      <c r="U18">
        <f t="shared" si="6"/>
        <v>17</v>
      </c>
      <c r="V18">
        <f t="shared" si="7"/>
        <v>39</v>
      </c>
      <c r="W18">
        <f t="shared" si="8"/>
        <v>61</v>
      </c>
    </row>
    <row r="19" spans="1:30" ht="12.75" customHeight="1" x14ac:dyDescent="0.25">
      <c r="A19" s="18" t="s">
        <v>25</v>
      </c>
      <c r="B19" s="19">
        <v>1823.4357393862113</v>
      </c>
      <c r="C19" s="19">
        <v>0</v>
      </c>
      <c r="D19" s="19">
        <v>0</v>
      </c>
      <c r="E19" s="19">
        <f t="shared" si="3"/>
        <v>1823.4357393862113</v>
      </c>
      <c r="G19" s="51">
        <v>-56.743646974222621</v>
      </c>
      <c r="H19" s="51">
        <v>0</v>
      </c>
      <c r="I19" s="51">
        <v>0</v>
      </c>
      <c r="J19" s="21">
        <f t="shared" si="4"/>
        <v>-56.743646974222621</v>
      </c>
      <c r="L19" s="22">
        <f t="shared" si="5"/>
        <v>-3.1119082372117572E-2</v>
      </c>
      <c r="M19" s="22" t="str">
        <f t="shared" si="5"/>
        <v>--</v>
      </c>
      <c r="N19" s="22" t="str">
        <f t="shared" si="5"/>
        <v>--</v>
      </c>
      <c r="O19" s="23">
        <f t="shared" si="5"/>
        <v>-3.1119082372117572E-2</v>
      </c>
      <c r="Q19">
        <v>50</v>
      </c>
      <c r="R19">
        <v>67</v>
      </c>
      <c r="S19">
        <v>27</v>
      </c>
      <c r="T19">
        <v>10</v>
      </c>
      <c r="U19">
        <f t="shared" si="6"/>
        <v>17</v>
      </c>
      <c r="V19">
        <f t="shared" si="7"/>
        <v>39</v>
      </c>
      <c r="W19">
        <f t="shared" si="8"/>
        <v>61</v>
      </c>
    </row>
    <row r="20" spans="1:30" ht="12.75" customHeight="1" x14ac:dyDescent="0.25">
      <c r="A20" s="18" t="s">
        <v>26</v>
      </c>
      <c r="B20" s="19">
        <v>692.90558096676034</v>
      </c>
      <c r="C20" s="19">
        <v>0</v>
      </c>
      <c r="D20" s="19">
        <v>0</v>
      </c>
      <c r="E20" s="19">
        <f t="shared" si="3"/>
        <v>692.90558096676034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17</v>
      </c>
      <c r="V20">
        <f t="shared" si="7"/>
        <v>39</v>
      </c>
      <c r="W20">
        <f t="shared" si="8"/>
        <v>61</v>
      </c>
    </row>
    <row r="21" spans="1:30" ht="12.75" customHeight="1" x14ac:dyDescent="0.25">
      <c r="A21" s="27" t="s">
        <v>92</v>
      </c>
      <c r="B21" s="19">
        <v>1039.3583714501403</v>
      </c>
      <c r="C21" s="19">
        <v>0</v>
      </c>
      <c r="D21" s="19">
        <v>0</v>
      </c>
      <c r="E21" s="19">
        <f t="shared" si="3"/>
        <v>1039.3583714501403</v>
      </c>
      <c r="G21" s="51">
        <v>-23.542716653381902</v>
      </c>
      <c r="H21" s="51">
        <v>0</v>
      </c>
      <c r="I21" s="51">
        <v>0</v>
      </c>
      <c r="J21" s="21">
        <f t="shared" si="4"/>
        <v>-23.542716653381902</v>
      </c>
      <c r="L21" s="22">
        <f t="shared" si="5"/>
        <v>-2.2651202222515876E-2</v>
      </c>
      <c r="M21" s="22" t="str">
        <f t="shared" si="5"/>
        <v>--</v>
      </c>
      <c r="N21" s="22" t="str">
        <f t="shared" si="5"/>
        <v>--</v>
      </c>
      <c r="O21" s="23">
        <f t="shared" si="5"/>
        <v>-2.2651202222515876E-2</v>
      </c>
      <c r="Q21">
        <v>52</v>
      </c>
      <c r="R21">
        <v>70</v>
      </c>
      <c r="S21">
        <v>27</v>
      </c>
      <c r="T21">
        <v>10</v>
      </c>
      <c r="U21">
        <f t="shared" si="6"/>
        <v>17</v>
      </c>
      <c r="V21">
        <f t="shared" si="7"/>
        <v>39</v>
      </c>
      <c r="W21">
        <f t="shared" si="8"/>
        <v>61</v>
      </c>
    </row>
    <row r="22" spans="1:30" ht="12.75" customHeight="1" x14ac:dyDescent="0.25">
      <c r="A22" s="27" t="s">
        <v>104</v>
      </c>
      <c r="B22" s="19">
        <v>91.17178696931056</v>
      </c>
      <c r="C22" s="19">
        <v>0</v>
      </c>
      <c r="D22" s="19">
        <v>0</v>
      </c>
      <c r="E22" s="19">
        <f t="shared" si="3"/>
        <v>91.17178696931056</v>
      </c>
      <c r="G22" s="51">
        <v>13.678313420039656</v>
      </c>
      <c r="H22" s="51">
        <v>0</v>
      </c>
      <c r="I22" s="51">
        <v>0</v>
      </c>
      <c r="J22" s="21">
        <f t="shared" si="4"/>
        <v>13.678313420039656</v>
      </c>
      <c r="L22" s="22">
        <f t="shared" si="5"/>
        <v>0.1500279184463493</v>
      </c>
      <c r="M22" s="22" t="str">
        <f t="shared" si="5"/>
        <v>--</v>
      </c>
      <c r="N22" s="22" t="str">
        <f t="shared" si="5"/>
        <v>--</v>
      </c>
      <c r="O22" s="23">
        <f t="shared" si="5"/>
        <v>0.1500279184463493</v>
      </c>
      <c r="Q22">
        <v>55</v>
      </c>
      <c r="R22">
        <v>72</v>
      </c>
      <c r="S22">
        <v>27</v>
      </c>
      <c r="T22">
        <v>10</v>
      </c>
      <c r="U22">
        <f t="shared" si="6"/>
        <v>17</v>
      </c>
      <c r="V22">
        <f t="shared" si="7"/>
        <v>39</v>
      </c>
      <c r="W22">
        <f t="shared" si="8"/>
        <v>61</v>
      </c>
      <c r="AA22" s="21">
        <v>13.678313420039656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1823.4357393862113</v>
      </c>
      <c r="C23" s="19">
        <f>C19</f>
        <v>0</v>
      </c>
      <c r="D23" s="19">
        <f>D19</f>
        <v>0</v>
      </c>
      <c r="E23" s="19">
        <f>E19</f>
        <v>1823.4357393862113</v>
      </c>
      <c r="G23" s="21">
        <f>SUM(G17:G22)</f>
        <v>108.41498781433711</v>
      </c>
      <c r="H23" s="21">
        <f>SUM(H17:H22)</f>
        <v>0</v>
      </c>
      <c r="I23" s="21">
        <f>SUM(I17:I22)</f>
        <v>0</v>
      </c>
      <c r="J23" s="21">
        <f>SUM(J17:J22)</f>
        <v>108.41498781433711</v>
      </c>
      <c r="L23" s="22">
        <f t="shared" si="5"/>
        <v>5.9456434615475291E-2</v>
      </c>
      <c r="M23" s="22" t="str">
        <f t="shared" si="5"/>
        <v>--</v>
      </c>
      <c r="N23" s="22" t="str">
        <f t="shared" si="5"/>
        <v>--</v>
      </c>
      <c r="O23" s="23">
        <f t="shared" si="5"/>
        <v>5.9456434615475291E-2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1823.4357393862113</v>
      </c>
      <c r="C26" s="54">
        <f>C14+C23</f>
        <v>0</v>
      </c>
      <c r="D26" s="54">
        <f>D14+D23</f>
        <v>0</v>
      </c>
      <c r="E26" s="19">
        <f>SUM(B26:D26)</f>
        <v>1823.4357393862113</v>
      </c>
      <c r="G26" s="51">
        <v>810.28293490147053</v>
      </c>
      <c r="H26" s="51">
        <v>0</v>
      </c>
      <c r="I26" s="51">
        <v>0</v>
      </c>
      <c r="J26" s="21">
        <f>SUM(G26:I26)</f>
        <v>810.28293490147053</v>
      </c>
      <c r="L26" s="22">
        <f t="shared" ref="L26:O28" si="9">IF(B26&lt;&gt;0,G26/B26,"--")</f>
        <v>0.44437153303478671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0.44437153303478671</v>
      </c>
      <c r="Q26">
        <v>75</v>
      </c>
      <c r="U26">
        <f>$U$8</f>
        <v>17</v>
      </c>
      <c r="V26">
        <f>$V$8</f>
        <v>39</v>
      </c>
      <c r="W26">
        <f>$W$8</f>
        <v>61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17</v>
      </c>
      <c r="V27">
        <f>$V$8</f>
        <v>39</v>
      </c>
      <c r="W27">
        <f>$W$8</f>
        <v>61</v>
      </c>
    </row>
    <row r="28" spans="1:30" ht="12.75" customHeight="1" x14ac:dyDescent="0.25">
      <c r="A28" s="18" t="s">
        <v>17</v>
      </c>
      <c r="B28" s="19">
        <f>B26</f>
        <v>1823.4357393862113</v>
      </c>
      <c r="C28" s="19">
        <f>C26</f>
        <v>0</v>
      </c>
      <c r="D28" s="19">
        <f>D26</f>
        <v>0</v>
      </c>
      <c r="E28" s="19">
        <f>E26</f>
        <v>1823.4357393862113</v>
      </c>
      <c r="G28" s="21">
        <f>SUM(G26:G27)</f>
        <v>810.28293490147053</v>
      </c>
      <c r="H28" s="21">
        <f>SUM(H26:H27)</f>
        <v>0</v>
      </c>
      <c r="I28" s="21">
        <f>SUM(I26:I27)</f>
        <v>0</v>
      </c>
      <c r="J28" s="21">
        <f>SUM(J26:J27)</f>
        <v>810.28293490147053</v>
      </c>
      <c r="L28" s="22">
        <f t="shared" si="9"/>
        <v>0.44437153303478671</v>
      </c>
      <c r="M28" s="22" t="str">
        <f t="shared" si="9"/>
        <v>--</v>
      </c>
      <c r="N28" s="22" t="str">
        <f t="shared" si="9"/>
        <v>--</v>
      </c>
      <c r="O28" s="23">
        <f t="shared" si="9"/>
        <v>0.44437153303478671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1823.4357393862113</v>
      </c>
      <c r="C30" s="19">
        <f>C28</f>
        <v>0</v>
      </c>
      <c r="D30" s="19">
        <f>D28</f>
        <v>0</v>
      </c>
      <c r="E30" s="19">
        <f>E28</f>
        <v>1823.4357393862113</v>
      </c>
      <c r="G30" s="21">
        <f>SUM(G14,G23,G28)</f>
        <v>918.69792271580764</v>
      </c>
      <c r="H30" s="21">
        <f>SUM(H14,H23,H28)</f>
        <v>0</v>
      </c>
      <c r="I30" s="21">
        <f>SUM(I14,I23,I28)</f>
        <v>0</v>
      </c>
      <c r="J30" s="21">
        <f>SUM(J14,J23,J28)</f>
        <v>918.69792271580764</v>
      </c>
      <c r="L30" s="22">
        <f>IF(B30&lt;&gt;0,G30/B30,"--")</f>
        <v>0.50382796765026205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0.50382796765026205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215.62576031484107</v>
      </c>
      <c r="C34" s="19">
        <v>424.88187423989268</v>
      </c>
      <c r="D34" s="19">
        <v>665.17395313998293</v>
      </c>
      <c r="E34" s="19">
        <f>SUM(B34:D34)</f>
        <v>1305.6815876947167</v>
      </c>
      <c r="G34" s="51">
        <v>18.836559131639785</v>
      </c>
      <c r="H34" s="51">
        <v>58.201551531563332</v>
      </c>
      <c r="I34" s="51">
        <v>115.42037541623259</v>
      </c>
      <c r="J34" s="21">
        <f>SUM(G34:I34)</f>
        <v>192.45848607943572</v>
      </c>
      <c r="L34" s="22">
        <f t="shared" ref="L34:O37" si="10">IF(B34&lt;&gt;0,G34/B34,"--")</f>
        <v>8.7357647361502672E-2</v>
      </c>
      <c r="M34" s="22">
        <f t="shared" si="10"/>
        <v>0.1369829005666223</v>
      </c>
      <c r="N34" s="22">
        <f t="shared" si="10"/>
        <v>0.17351908455132017</v>
      </c>
      <c r="O34" s="23">
        <f t="shared" si="10"/>
        <v>0.14740078124195369</v>
      </c>
      <c r="Q34">
        <v>0</v>
      </c>
      <c r="U34">
        <f>$U$8</f>
        <v>17</v>
      </c>
      <c r="V34">
        <f>$V$8</f>
        <v>39</v>
      </c>
      <c r="W34">
        <f>$W$8</f>
        <v>61</v>
      </c>
    </row>
    <row r="35" spans="1:23" ht="12.75" customHeight="1" x14ac:dyDescent="0.25">
      <c r="A35" s="27" t="s">
        <v>111</v>
      </c>
      <c r="B35" s="19">
        <v>215.62576031484107</v>
      </c>
      <c r="C35" s="19">
        <v>424.88187423989268</v>
      </c>
      <c r="D35" s="19">
        <v>665.17395313998293</v>
      </c>
      <c r="E35" s="19">
        <f>SUM(B35:D35)</f>
        <v>1305.6815876947167</v>
      </c>
      <c r="G35" s="51">
        <v>31.873532221684229</v>
      </c>
      <c r="H35" s="51">
        <v>208.40570889760028</v>
      </c>
      <c r="I35" s="51">
        <v>622.89915189695671</v>
      </c>
      <c r="J35" s="21">
        <f>SUM(G35:I35)</f>
        <v>863.17839301624122</v>
      </c>
      <c r="L35" s="22">
        <f t="shared" si="10"/>
        <v>0.1478187586452788</v>
      </c>
      <c r="M35" s="22">
        <f t="shared" si="10"/>
        <v>0.49050270565303583</v>
      </c>
      <c r="N35" s="22">
        <f t="shared" si="10"/>
        <v>0.93644549513181308</v>
      </c>
      <c r="O35" s="23">
        <f t="shared" si="10"/>
        <v>0.6610940991672023</v>
      </c>
      <c r="Q35">
        <v>3</v>
      </c>
      <c r="U35">
        <f>$U$8</f>
        <v>17</v>
      </c>
      <c r="V35">
        <f>$V$8</f>
        <v>39</v>
      </c>
      <c r="W35">
        <f>$W$8</f>
        <v>61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17</v>
      </c>
      <c r="V36">
        <f>$V$8</f>
        <v>39</v>
      </c>
      <c r="W36">
        <f>$W$8</f>
        <v>61</v>
      </c>
    </row>
    <row r="37" spans="1:23" ht="12.75" customHeight="1" x14ac:dyDescent="0.25">
      <c r="A37" s="18" t="s">
        <v>17</v>
      </c>
      <c r="B37" s="19">
        <f>B34</f>
        <v>215.62576031484107</v>
      </c>
      <c r="C37" s="19">
        <f>C34</f>
        <v>424.88187423989268</v>
      </c>
      <c r="D37" s="19">
        <f>D34</f>
        <v>665.17395313998293</v>
      </c>
      <c r="E37" s="19">
        <f>E34</f>
        <v>1305.6815876947167</v>
      </c>
      <c r="G37" s="21">
        <f>SUM(G34:G36)</f>
        <v>50.710091353324017</v>
      </c>
      <c r="H37" s="21">
        <f>SUM(H34:H36)</f>
        <v>266.6072604291636</v>
      </c>
      <c r="I37" s="21">
        <f>SUM(I34:I36)</f>
        <v>738.31952731318927</v>
      </c>
      <c r="J37" s="21">
        <f>SUM(J34:J36)</f>
        <v>1055.6368790956769</v>
      </c>
      <c r="L37" s="22">
        <f t="shared" si="10"/>
        <v>0.2351764060067815</v>
      </c>
      <c r="M37" s="22">
        <f t="shared" si="10"/>
        <v>0.6274856062196581</v>
      </c>
      <c r="N37" s="22">
        <f t="shared" si="10"/>
        <v>1.1099645796831332</v>
      </c>
      <c r="O37" s="23">
        <f t="shared" si="10"/>
        <v>0.80849488040915607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1396.436893114218</v>
      </c>
      <c r="D40" s="19">
        <v>0</v>
      </c>
      <c r="E40" s="19">
        <f>SUM(B40:D40)</f>
        <v>1396.436893114218</v>
      </c>
      <c r="G40" s="51">
        <v>0</v>
      </c>
      <c r="H40" s="51">
        <v>103.6774069133053</v>
      </c>
      <c r="I40" s="51">
        <v>0</v>
      </c>
      <c r="J40" s="21">
        <f>SUM(G40:I40)</f>
        <v>103.6774069133053</v>
      </c>
      <c r="L40" s="22" t="str">
        <f t="shared" ref="L40:O43" si="11">IF(B40&lt;&gt;0,G40/B40,"--")</f>
        <v>--</v>
      </c>
      <c r="M40" s="22">
        <f t="shared" si="11"/>
        <v>7.424424793167167E-2</v>
      </c>
      <c r="N40" s="22" t="str">
        <f t="shared" si="11"/>
        <v>--</v>
      </c>
      <c r="O40" s="23">
        <f t="shared" si="11"/>
        <v>7.424424793167167E-2</v>
      </c>
      <c r="Q40">
        <v>1</v>
      </c>
      <c r="R40">
        <v>2</v>
      </c>
      <c r="U40">
        <f>$U$8</f>
        <v>17</v>
      </c>
      <c r="V40">
        <f>$V$8</f>
        <v>39</v>
      </c>
      <c r="W40">
        <f>$W$8</f>
        <v>61</v>
      </c>
    </row>
    <row r="41" spans="1:23" ht="12.75" customHeight="1" x14ac:dyDescent="0.25">
      <c r="A41" s="27" t="s">
        <v>97</v>
      </c>
      <c r="B41" s="19">
        <v>0</v>
      </c>
      <c r="C41" s="19">
        <v>1396.436893114218</v>
      </c>
      <c r="D41" s="19">
        <v>0</v>
      </c>
      <c r="E41" s="19">
        <f>SUM(B41:D41)</f>
        <v>1396.436893114218</v>
      </c>
      <c r="G41" s="51">
        <v>0</v>
      </c>
      <c r="H41" s="51">
        <v>439.88546897033842</v>
      </c>
      <c r="I41" s="51">
        <v>0</v>
      </c>
      <c r="J41" s="21">
        <f>SUM(G41:I41)</f>
        <v>439.88546897033842</v>
      </c>
      <c r="L41" s="22" t="str">
        <f t="shared" si="11"/>
        <v>--</v>
      </c>
      <c r="M41" s="22">
        <f t="shared" si="11"/>
        <v>0.31500561975940228</v>
      </c>
      <c r="N41" s="22" t="str">
        <f t="shared" si="11"/>
        <v>--</v>
      </c>
      <c r="O41" s="23">
        <f t="shared" si="11"/>
        <v>0.31500561975940228</v>
      </c>
      <c r="Q41">
        <v>5</v>
      </c>
      <c r="R41">
        <v>7</v>
      </c>
      <c r="U41">
        <f>$U$8</f>
        <v>17</v>
      </c>
      <c r="V41">
        <f>$V$8</f>
        <v>39</v>
      </c>
      <c r="W41">
        <f>$W$8</f>
        <v>61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17</v>
      </c>
      <c r="V42">
        <f>$V$8</f>
        <v>39</v>
      </c>
      <c r="W42">
        <f>$W$8</f>
        <v>61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1396.436893114218</v>
      </c>
      <c r="D43" s="19">
        <f>D40</f>
        <v>0</v>
      </c>
      <c r="E43" s="19">
        <f>E40</f>
        <v>1396.436893114218</v>
      </c>
      <c r="G43" s="21">
        <f>SUM(G40:G42)</f>
        <v>0</v>
      </c>
      <c r="H43" s="21">
        <f>SUM(H40:H42)</f>
        <v>543.56287588364376</v>
      </c>
      <c r="I43" s="21">
        <f>SUM(I40:I42)</f>
        <v>0</v>
      </c>
      <c r="J43" s="21">
        <f>SUM(J40:J42)</f>
        <v>543.56287588364376</v>
      </c>
      <c r="L43" s="22" t="str">
        <f t="shared" si="11"/>
        <v>--</v>
      </c>
      <c r="M43" s="22">
        <f t="shared" si="11"/>
        <v>0.38924986769107395</v>
      </c>
      <c r="N43" s="22" t="str">
        <f t="shared" si="11"/>
        <v>--</v>
      </c>
      <c r="O43" s="23">
        <f t="shared" si="11"/>
        <v>0.38924986769107395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215.62576031484107</v>
      </c>
      <c r="C46" s="64">
        <f>C37+C43</f>
        <v>1821.3187673541106</v>
      </c>
      <c r="D46" s="64">
        <f>D37+D43</f>
        <v>665.17395313998293</v>
      </c>
      <c r="E46" s="19">
        <f>SUM(B46:D46)</f>
        <v>2702.1184808089347</v>
      </c>
      <c r="G46" s="51">
        <v>260.96302535372138</v>
      </c>
      <c r="H46" s="51">
        <v>2263.3785915544813</v>
      </c>
      <c r="I46" s="51">
        <v>10896.139064483412</v>
      </c>
      <c r="J46" s="21">
        <f>SUM(G46:I46)</f>
        <v>13420.480681391615</v>
      </c>
      <c r="L46" s="22">
        <f t="shared" ref="L46:O48" si="12">IF(B46&lt;&gt;0,G46/B46,"--")</f>
        <v>1.2102590384965235</v>
      </c>
      <c r="M46" s="22">
        <f t="shared" si="12"/>
        <v>1.2427141432482824</v>
      </c>
      <c r="N46" s="22">
        <f t="shared" si="12"/>
        <v>16.380886553130512</v>
      </c>
      <c r="O46" s="23">
        <f t="shared" si="12"/>
        <v>4.9666514539265938</v>
      </c>
      <c r="Q46">
        <v>11</v>
      </c>
      <c r="U46">
        <f>$U$8</f>
        <v>17</v>
      </c>
      <c r="V46">
        <f>$V$8</f>
        <v>39</v>
      </c>
      <c r="W46">
        <f>$W$8</f>
        <v>61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17</v>
      </c>
      <c r="V47">
        <f>$V$8</f>
        <v>39</v>
      </c>
      <c r="W47">
        <f>$W$8</f>
        <v>61</v>
      </c>
    </row>
    <row r="48" spans="1:23" ht="12.75" customHeight="1" x14ac:dyDescent="0.25">
      <c r="A48" s="18" t="s">
        <v>17</v>
      </c>
      <c r="B48" s="19">
        <f>B46</f>
        <v>215.62576031484107</v>
      </c>
      <c r="C48" s="19">
        <f>C46</f>
        <v>1821.3187673541106</v>
      </c>
      <c r="D48" s="19">
        <f>D46</f>
        <v>665.17395313998293</v>
      </c>
      <c r="E48" s="19">
        <f>E46</f>
        <v>2702.1184808089347</v>
      </c>
      <c r="G48" s="21">
        <f>SUM(G46:G47)</f>
        <v>260.96302535372138</v>
      </c>
      <c r="H48" s="21">
        <f>SUM(H46:H47)</f>
        <v>2263.3785915544813</v>
      </c>
      <c r="I48" s="21">
        <f>SUM(I46:I47)</f>
        <v>10896.139064483412</v>
      </c>
      <c r="J48" s="21">
        <f>SUM(J46:J47)</f>
        <v>13420.480681391615</v>
      </c>
      <c r="L48" s="22">
        <f t="shared" si="12"/>
        <v>1.2102590384965235</v>
      </c>
      <c r="M48" s="22">
        <f t="shared" si="12"/>
        <v>1.2427141432482824</v>
      </c>
      <c r="N48" s="22">
        <f t="shared" si="12"/>
        <v>16.380886553130512</v>
      </c>
      <c r="O48" s="23">
        <f t="shared" si="12"/>
        <v>4.9666514539265938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215.62576031484107</v>
      </c>
      <c r="C50" s="28">
        <f>C48</f>
        <v>1821.3187673541106</v>
      </c>
      <c r="D50" s="28">
        <f>D48</f>
        <v>665.17395313998293</v>
      </c>
      <c r="E50" s="28">
        <f>E48</f>
        <v>2702.1184808089347</v>
      </c>
      <c r="F50" s="29"/>
      <c r="G50" s="30">
        <f>SUM(G37,G43,G48)</f>
        <v>311.67311670704538</v>
      </c>
      <c r="H50" s="30">
        <f>SUM(H37,H43,H48)</f>
        <v>3073.5487278672886</v>
      </c>
      <c r="I50" s="30">
        <f>SUM(I37,I43,I48)</f>
        <v>11634.458591796601</v>
      </c>
      <c r="J50" s="30">
        <f>SUM(J37,J43,J48)</f>
        <v>15019.680436370936</v>
      </c>
      <c r="K50" s="29"/>
      <c r="L50" s="31">
        <f t="shared" ref="L50:O51" si="13">IF(B50&lt;&gt;0,G50/B50,"--")</f>
        <v>1.4454354445033049</v>
      </c>
      <c r="M50" s="31">
        <f t="shared" si="13"/>
        <v>1.6875402499323793</v>
      </c>
      <c r="N50" s="31">
        <f t="shared" si="13"/>
        <v>17.490851132813646</v>
      </c>
      <c r="O50" s="32">
        <f t="shared" si="13"/>
        <v>5.5584832948829419</v>
      </c>
    </row>
    <row r="51" spans="1:23" ht="12.75" customHeight="1" thickBot="1" x14ac:dyDescent="0.35">
      <c r="A51" s="33" t="s">
        <v>17</v>
      </c>
      <c r="B51" s="37">
        <f>SUM(B30,B50)</f>
        <v>2039.0614997010523</v>
      </c>
      <c r="C51" s="37">
        <f>SUM(C30,C50)</f>
        <v>1821.3187673541106</v>
      </c>
      <c r="D51" s="37">
        <f>SUM(D30,D50)</f>
        <v>665.17395313998293</v>
      </c>
      <c r="E51" s="37">
        <f>SUM(E30,E50)</f>
        <v>4525.5542201951457</v>
      </c>
      <c r="F51" s="84"/>
      <c r="G51" s="39">
        <f>SUM(G30,G50)</f>
        <v>1230.3710394228531</v>
      </c>
      <c r="H51" s="39">
        <f>SUM(H30,H50)</f>
        <v>3073.5487278672886</v>
      </c>
      <c r="I51" s="39">
        <f>SUM(I30,I50)</f>
        <v>11634.458591796601</v>
      </c>
      <c r="J51" s="39">
        <f>SUM(J30,J50)</f>
        <v>15938.378359086744</v>
      </c>
      <c r="K51" s="84"/>
      <c r="L51" s="40">
        <f t="shared" si="13"/>
        <v>0.60340065250765529</v>
      </c>
      <c r="M51" s="40">
        <f t="shared" si="13"/>
        <v>1.6875402499323793</v>
      </c>
      <c r="N51" s="40">
        <f t="shared" si="13"/>
        <v>17.490851132813646</v>
      </c>
      <c r="O51" s="41">
        <f t="shared" si="13"/>
        <v>3.5218622037411955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17</v>
      </c>
      <c r="V55">
        <f>$V$8</f>
        <v>39</v>
      </c>
      <c r="W55">
        <f>$W$8</f>
        <v>61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17</v>
      </c>
      <c r="V56">
        <f>$V$8</f>
        <v>39</v>
      </c>
      <c r="W56">
        <f>$W$8</f>
        <v>61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17</v>
      </c>
      <c r="V59">
        <f>$V$8</f>
        <v>39</v>
      </c>
      <c r="W59">
        <f>$W$8</f>
        <v>61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17</v>
      </c>
      <c r="V60">
        <f>$V$8</f>
        <v>39</v>
      </c>
      <c r="W60">
        <f>$W$8</f>
        <v>61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2039.0614997010523</v>
      </c>
      <c r="C64" s="19">
        <f>C51</f>
        <v>1821.3187673541106</v>
      </c>
      <c r="D64" s="19">
        <f>D51</f>
        <v>665.17395313998293</v>
      </c>
      <c r="E64" s="19">
        <f>E51</f>
        <v>4525.5542201951457</v>
      </c>
      <c r="G64" s="21">
        <f>SUM(G51,G62)</f>
        <v>1230.3710394228531</v>
      </c>
      <c r="H64" s="21">
        <f>SUM(H51,H62)</f>
        <v>3073.5487278672886</v>
      </c>
      <c r="I64" s="21">
        <f>SUM(I51,I62)</f>
        <v>11634.458591796601</v>
      </c>
      <c r="J64" s="21">
        <f>SUM(J51,J62)</f>
        <v>15938.378359086744</v>
      </c>
      <c r="L64" s="22">
        <f>IF(B64&lt;&gt;0,G64/B64,"--")</f>
        <v>0.60340065250765529</v>
      </c>
      <c r="M64" s="22">
        <f>IF(C64&lt;&gt;0,H64/C64,"--")</f>
        <v>1.6875402499323793</v>
      </c>
      <c r="N64" s="22">
        <f>IF(D64&lt;&gt;0,I64/D64,"--")</f>
        <v>17.490851132813646</v>
      </c>
      <c r="O64" s="22">
        <f>IF(E64&lt;&gt;0,J64/E64,"--")</f>
        <v>3.5218622037411955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17</v>
      </c>
      <c r="V66">
        <f>$V$8</f>
        <v>39</v>
      </c>
      <c r="W66">
        <f>$W$8</f>
        <v>61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17</v>
      </c>
      <c r="V67">
        <f>$V$8</f>
        <v>39</v>
      </c>
      <c r="W67">
        <f>$W$8</f>
        <v>61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0</v>
      </c>
      <c r="Q68">
        <v>84</v>
      </c>
      <c r="R68">
        <v>19</v>
      </c>
      <c r="U68">
        <f>$U$8</f>
        <v>17</v>
      </c>
      <c r="V68">
        <f>$V$8</f>
        <v>39</v>
      </c>
      <c r="W68">
        <f>$W$8</f>
        <v>61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4.50 - Cost of Wasted UAA Mail -- All Other Classes, Priority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50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17</v>
      </c>
      <c r="V8" s="25">
        <f>VLOOKUP($Y$6,WMap,4,FALSE)</f>
        <v>39</v>
      </c>
      <c r="W8" s="26">
        <f>VLOOKUP($Y$6,WMap,5,FALSE)</f>
        <v>61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17</v>
      </c>
      <c r="V9">
        <f>$V$8</f>
        <v>39</v>
      </c>
      <c r="W9">
        <f>$W$8</f>
        <v>61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17</v>
      </c>
      <c r="V10">
        <f>$V$8</f>
        <v>39</v>
      </c>
      <c r="W10">
        <f>$W$8</f>
        <v>61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17</v>
      </c>
      <c r="V11">
        <f>$V$8</f>
        <v>39</v>
      </c>
      <c r="W11">
        <f>$W$8</f>
        <v>61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17</v>
      </c>
      <c r="V12">
        <f>$V$8</f>
        <v>39</v>
      </c>
      <c r="W12">
        <f>$W$8</f>
        <v>61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17</v>
      </c>
      <c r="V13">
        <f>$V$8</f>
        <v>39</v>
      </c>
      <c r="W13">
        <f>$W$8</f>
        <v>61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17</v>
      </c>
      <c r="V17">
        <f>$V$8</f>
        <v>39</v>
      </c>
      <c r="W17">
        <f>$W$8</f>
        <v>61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17</v>
      </c>
      <c r="V18">
        <f>$V$8</f>
        <v>39</v>
      </c>
      <c r="W18">
        <f>$W$8</f>
        <v>61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17</v>
      </c>
      <c r="V19">
        <f>$V$8</f>
        <v>39</v>
      </c>
      <c r="W19">
        <f>$W$8</f>
        <v>61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17</v>
      </c>
      <c r="V20">
        <f>$V$8</f>
        <v>39</v>
      </c>
      <c r="W20">
        <f>$W$8</f>
        <v>61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17</v>
      </c>
      <c r="V24">
        <f t="shared" ref="V24:V29" si="8">$V$8</f>
        <v>39</v>
      </c>
      <c r="W24">
        <f t="shared" ref="W24:W29" si="9">$W$8</f>
        <v>61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17</v>
      </c>
      <c r="V25">
        <f t="shared" si="8"/>
        <v>39</v>
      </c>
      <c r="W25">
        <f t="shared" si="9"/>
        <v>61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17</v>
      </c>
      <c r="V26">
        <f t="shared" si="8"/>
        <v>39</v>
      </c>
      <c r="W26">
        <f t="shared" si="9"/>
        <v>61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17</v>
      </c>
      <c r="V27">
        <f t="shared" si="8"/>
        <v>39</v>
      </c>
      <c r="W27">
        <f t="shared" si="9"/>
        <v>61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17</v>
      </c>
      <c r="V28">
        <f t="shared" si="8"/>
        <v>39</v>
      </c>
      <c r="W28">
        <f t="shared" si="9"/>
        <v>61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17</v>
      </c>
      <c r="V29">
        <f t="shared" si="8"/>
        <v>39</v>
      </c>
      <c r="W29">
        <f t="shared" si="9"/>
        <v>61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17</v>
      </c>
      <c r="V36">
        <f>$V$8</f>
        <v>39</v>
      </c>
      <c r="W36">
        <f>$W$8</f>
        <v>61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17</v>
      </c>
      <c r="V37">
        <f>$V$8</f>
        <v>39</v>
      </c>
      <c r="W37">
        <f>$W$8</f>
        <v>61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1">IF(B41&lt;&gt;0,G41/B41,"--")</f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1</v>
      </c>
      <c r="R41">
        <v>2</v>
      </c>
      <c r="U41">
        <f>$U$8</f>
        <v>17</v>
      </c>
      <c r="V41">
        <f>$V$8</f>
        <v>39</v>
      </c>
      <c r="W41">
        <f>$W$8</f>
        <v>61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5</v>
      </c>
      <c r="R42">
        <v>7</v>
      </c>
      <c r="U42">
        <f>$U$8</f>
        <v>17</v>
      </c>
      <c r="V42">
        <f>$V$8</f>
        <v>39</v>
      </c>
      <c r="W42">
        <f>$W$8</f>
        <v>61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 t="str">
        <f t="shared" si="12"/>
        <v>--</v>
      </c>
      <c r="O45" s="32" t="str">
        <f t="shared" si="12"/>
        <v>--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0</v>
      </c>
      <c r="D46" s="19">
        <f>SUM(D32,D45)</f>
        <v>0</v>
      </c>
      <c r="E46" s="19">
        <f>SUM(E32,E45)</f>
        <v>0</v>
      </c>
      <c r="G46" s="51">
        <f>SUM(G32,G45)</f>
        <v>0</v>
      </c>
      <c r="H46" s="51">
        <f>SUM(H32,H45)</f>
        <v>0</v>
      </c>
      <c r="I46" s="51">
        <f>SUM(I32,I45)</f>
        <v>0</v>
      </c>
      <c r="J46" s="51">
        <f>SUM(J32,J45)</f>
        <v>0</v>
      </c>
      <c r="L46" s="22" t="str">
        <f t="shared" si="12"/>
        <v>--</v>
      </c>
      <c r="M46" s="22" t="str">
        <f t="shared" si="12"/>
        <v>--</v>
      </c>
      <c r="N46" s="22" t="str">
        <f t="shared" si="12"/>
        <v>--</v>
      </c>
      <c r="O46" s="23" t="str">
        <f t="shared" si="12"/>
        <v>--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17</v>
      </c>
      <c r="V50">
        <f>$V$8</f>
        <v>39</v>
      </c>
      <c r="W50">
        <f>$W$8</f>
        <v>61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17</v>
      </c>
      <c r="V51">
        <f>$V$8</f>
        <v>39</v>
      </c>
      <c r="W51">
        <f>$W$8</f>
        <v>61</v>
      </c>
    </row>
    <row r="52" spans="1:23" ht="12.75" customHeight="1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14">IF(B54&lt;&gt;0,G54/B54,"--")</f>
        <v>--</v>
      </c>
      <c r="M54" s="22" t="str">
        <f t="shared" si="14"/>
        <v>--</v>
      </c>
      <c r="N54" s="22" t="str">
        <f t="shared" si="14"/>
        <v>--</v>
      </c>
      <c r="O54" s="23" t="str">
        <f t="shared" si="14"/>
        <v>--</v>
      </c>
      <c r="Q54">
        <v>105</v>
      </c>
      <c r="U54">
        <f>$U$8</f>
        <v>17</v>
      </c>
      <c r="V54">
        <f>$V$8</f>
        <v>39</v>
      </c>
      <c r="W54">
        <f>$W$8</f>
        <v>61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17</v>
      </c>
      <c r="V55">
        <f>$V$8</f>
        <v>39</v>
      </c>
      <c r="W55">
        <f>$W$8</f>
        <v>61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14"/>
        <v>--</v>
      </c>
      <c r="M56" s="31" t="str">
        <f t="shared" si="14"/>
        <v>--</v>
      </c>
      <c r="N56" s="31" t="str">
        <f t="shared" si="14"/>
        <v>--</v>
      </c>
      <c r="O56" s="32" t="str">
        <f t="shared" si="14"/>
        <v>--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0</v>
      </c>
      <c r="D57" s="104">
        <f>SUM(D52,D56)</f>
        <v>0</v>
      </c>
      <c r="E57" s="104">
        <f>SUM(E52,E56)</f>
        <v>0</v>
      </c>
      <c r="F57" s="84"/>
      <c r="G57" s="81">
        <f>SUM(G52,G56)</f>
        <v>0</v>
      </c>
      <c r="H57" s="81">
        <f>SUM(H52,H56)</f>
        <v>0</v>
      </c>
      <c r="I57" s="81">
        <f>SUM(I52,I56)</f>
        <v>0</v>
      </c>
      <c r="J57" s="81">
        <f>SUM(J52,J56)</f>
        <v>0</v>
      </c>
      <c r="K57" s="84"/>
      <c r="L57" s="40" t="str">
        <f t="shared" si="14"/>
        <v>--</v>
      </c>
      <c r="M57" s="40" t="str">
        <f t="shared" si="14"/>
        <v>--</v>
      </c>
      <c r="N57" s="40" t="str">
        <f t="shared" si="14"/>
        <v>--</v>
      </c>
      <c r="O57" s="41" t="str">
        <f t="shared" si="14"/>
        <v>--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0</v>
      </c>
      <c r="D59" s="19">
        <f>D46</f>
        <v>0</v>
      </c>
      <c r="E59" s="19">
        <f>E46</f>
        <v>0</v>
      </c>
      <c r="G59" s="51">
        <f>SUM(G46,G57)</f>
        <v>0</v>
      </c>
      <c r="H59" s="51">
        <f>SUM(H46,H57)</f>
        <v>0</v>
      </c>
      <c r="I59" s="51">
        <f>SUM(I46,I57)</f>
        <v>0</v>
      </c>
      <c r="J59" s="51">
        <f>SUM(J46,J57)</f>
        <v>0</v>
      </c>
      <c r="L59" s="22" t="str">
        <f>IF(B59&lt;&gt;0,G59/B59,"--")</f>
        <v>--</v>
      </c>
      <c r="M59" s="22" t="str">
        <f>IF(C59&lt;&gt;0,H59/C59,"--")</f>
        <v>--</v>
      </c>
      <c r="N59" s="22" t="str">
        <f>IF(D59&lt;&gt;0,I59/D59,"--")</f>
        <v>--</v>
      </c>
      <c r="O59" s="22" t="str">
        <f>IF(E59&lt;&gt;0,J59/E59,"--")</f>
        <v>--</v>
      </c>
      <c r="U59">
        <f>$U$8</f>
        <v>17</v>
      </c>
      <c r="V59">
        <f>$V$8</f>
        <v>39</v>
      </c>
      <c r="W59">
        <f>$W$8</f>
        <v>61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17</v>
      </c>
      <c r="V61">
        <f>$V$8</f>
        <v>39</v>
      </c>
      <c r="W61">
        <f>$W$8</f>
        <v>61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17</v>
      </c>
      <c r="V62">
        <f>$V$8</f>
        <v>39</v>
      </c>
      <c r="W62">
        <f>$W$8</f>
        <v>61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17</v>
      </c>
      <c r="V63">
        <f>$V$8</f>
        <v>39</v>
      </c>
      <c r="W63">
        <f>$W$8</f>
        <v>61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4.51 - Cost of Forwarded UAA Mail -- All Other Classes, USPS Mail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51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101.11913141871143</v>
      </c>
      <c r="C8" s="64">
        <v>0</v>
      </c>
      <c r="D8" s="64">
        <v>0</v>
      </c>
      <c r="E8" s="54">
        <f t="shared" ref="E8:E13" si="0">SUM(B8:D8)</f>
        <v>101.11913141871143</v>
      </c>
      <c r="F8" s="50"/>
      <c r="G8" s="51">
        <v>5.508289235086969</v>
      </c>
      <c r="H8" s="51">
        <v>0</v>
      </c>
      <c r="I8" s="51">
        <v>0</v>
      </c>
      <c r="J8" s="51">
        <f t="shared" ref="J8:J13" si="1">SUM(G8:I8)</f>
        <v>5.508289235086969</v>
      </c>
      <c r="K8" s="50"/>
      <c r="L8" s="22">
        <f t="shared" ref="L8:O14" si="2">IF(B8&lt;&gt;0,G8/B8,"--")</f>
        <v>5.4473264928259622E-2</v>
      </c>
      <c r="M8" s="22" t="str">
        <f t="shared" si="2"/>
        <v>--</v>
      </c>
      <c r="N8" s="22" t="str">
        <f t="shared" si="2"/>
        <v>--</v>
      </c>
      <c r="O8" s="23">
        <f t="shared" si="2"/>
        <v>5.4473264928259622E-2</v>
      </c>
      <c r="Q8">
        <v>28</v>
      </c>
      <c r="U8" s="24">
        <f>VLOOKUP($Y$6,FMap,5,FALSE)</f>
        <v>18</v>
      </c>
      <c r="V8" s="25">
        <f>VLOOKUP($Y$6,FMap,6,FALSE)</f>
        <v>40</v>
      </c>
      <c r="W8" s="26">
        <f>VLOOKUP($Y$6,FMap,7,FALSE)</f>
        <v>62</v>
      </c>
    </row>
    <row r="9" spans="1:25" x14ac:dyDescent="0.25">
      <c r="A9" s="27" t="s">
        <v>24</v>
      </c>
      <c r="B9" s="64">
        <v>101.11913141871143</v>
      </c>
      <c r="C9" s="64">
        <v>0</v>
      </c>
      <c r="D9" s="64">
        <v>0</v>
      </c>
      <c r="E9" s="54">
        <f t="shared" si="0"/>
        <v>101.11913141871143</v>
      </c>
      <c r="F9" s="50"/>
      <c r="G9" s="51">
        <v>0.77532325119233303</v>
      </c>
      <c r="H9" s="51">
        <v>0</v>
      </c>
      <c r="I9" s="51">
        <v>0</v>
      </c>
      <c r="J9" s="51">
        <f t="shared" si="1"/>
        <v>0.77532325119233303</v>
      </c>
      <c r="K9" s="50"/>
      <c r="L9" s="22">
        <f t="shared" si="2"/>
        <v>7.6674239613658763E-3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7.6674239613658763E-3</v>
      </c>
      <c r="Q9">
        <v>29</v>
      </c>
      <c r="U9">
        <f>$U$8</f>
        <v>18</v>
      </c>
      <c r="V9">
        <f>$V$8</f>
        <v>40</v>
      </c>
      <c r="W9">
        <f>$W$8</f>
        <v>62</v>
      </c>
    </row>
    <row r="10" spans="1:25" x14ac:dyDescent="0.25">
      <c r="A10" s="18" t="s">
        <v>25</v>
      </c>
      <c r="B10" s="54">
        <v>2022.3826283742264</v>
      </c>
      <c r="C10" s="54">
        <v>0</v>
      </c>
      <c r="D10" s="54">
        <v>0</v>
      </c>
      <c r="E10" s="54">
        <f t="shared" si="0"/>
        <v>2022.3826283742264</v>
      </c>
      <c r="F10" s="50"/>
      <c r="G10" s="51">
        <v>131.26588097030253</v>
      </c>
      <c r="H10" s="51">
        <v>0</v>
      </c>
      <c r="I10" s="51">
        <v>0</v>
      </c>
      <c r="J10" s="51">
        <f t="shared" si="1"/>
        <v>131.26588097030253</v>
      </c>
      <c r="K10" s="50"/>
      <c r="L10" s="22">
        <f t="shared" si="2"/>
        <v>6.4906550881435279E-2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6.4906550881435279E-2</v>
      </c>
      <c r="Q10">
        <v>30</v>
      </c>
      <c r="S10">
        <v>10</v>
      </c>
      <c r="U10">
        <f>$U$8</f>
        <v>18</v>
      </c>
      <c r="V10">
        <f>$V$8</f>
        <v>40</v>
      </c>
      <c r="W10">
        <f>$W$8</f>
        <v>62</v>
      </c>
    </row>
    <row r="11" spans="1:25" x14ac:dyDescent="0.25">
      <c r="A11" s="18" t="s">
        <v>26</v>
      </c>
      <c r="B11" s="54">
        <v>752.71881722565297</v>
      </c>
      <c r="C11" s="54">
        <v>0</v>
      </c>
      <c r="D11" s="54">
        <v>0</v>
      </c>
      <c r="E11" s="54">
        <f t="shared" si="0"/>
        <v>752.71881722565297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18</v>
      </c>
      <c r="V11">
        <f>$V$8</f>
        <v>40</v>
      </c>
      <c r="W11">
        <f>$W$8</f>
        <v>62</v>
      </c>
    </row>
    <row r="12" spans="1:25" x14ac:dyDescent="0.25">
      <c r="A12" s="27" t="s">
        <v>92</v>
      </c>
      <c r="B12" s="54">
        <v>1169.9346111923621</v>
      </c>
      <c r="C12" s="54">
        <v>0</v>
      </c>
      <c r="D12" s="54">
        <v>0</v>
      </c>
      <c r="E12" s="54">
        <f t="shared" si="0"/>
        <v>1169.9346111923621</v>
      </c>
      <c r="F12" s="50"/>
      <c r="G12" s="51">
        <v>122.28306725436434</v>
      </c>
      <c r="H12" s="51">
        <v>0</v>
      </c>
      <c r="I12" s="51">
        <v>0</v>
      </c>
      <c r="J12" s="51">
        <f t="shared" si="1"/>
        <v>122.28306725436434</v>
      </c>
      <c r="K12" s="50"/>
      <c r="L12" s="22">
        <f t="shared" si="2"/>
        <v>0.10452128356963225</v>
      </c>
      <c r="M12" s="22" t="str">
        <f t="shared" si="2"/>
        <v>--</v>
      </c>
      <c r="N12" s="22" t="str">
        <f t="shared" si="2"/>
        <v>--</v>
      </c>
      <c r="O12" s="23">
        <f t="shared" si="2"/>
        <v>0.10452128356963225</v>
      </c>
      <c r="Q12">
        <f>Q11+1</f>
        <v>32</v>
      </c>
      <c r="R12">
        <v>33</v>
      </c>
      <c r="S12">
        <v>10</v>
      </c>
      <c r="U12">
        <f>$U$8</f>
        <v>18</v>
      </c>
      <c r="V12">
        <f>$V$8</f>
        <v>40</v>
      </c>
      <c r="W12">
        <f>$W$8</f>
        <v>62</v>
      </c>
    </row>
    <row r="13" spans="1:25" x14ac:dyDescent="0.25">
      <c r="A13" s="27" t="s">
        <v>93</v>
      </c>
      <c r="B13" s="54">
        <v>99.729199956211176</v>
      </c>
      <c r="C13" s="54">
        <v>0</v>
      </c>
      <c r="D13" s="54">
        <v>0</v>
      </c>
      <c r="E13" s="54">
        <f t="shared" si="0"/>
        <v>99.729199956211176</v>
      </c>
      <c r="F13" s="50"/>
      <c r="G13" s="51">
        <v>31.284112870360779</v>
      </c>
      <c r="H13" s="51">
        <v>0</v>
      </c>
      <c r="I13" s="51">
        <v>0</v>
      </c>
      <c r="J13" s="51">
        <f t="shared" si="1"/>
        <v>31.284112870360779</v>
      </c>
      <c r="K13" s="50"/>
      <c r="L13" s="22">
        <f t="shared" si="2"/>
        <v>0.31369060299387663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0.31369060299387663</v>
      </c>
      <c r="Q13">
        <v>35</v>
      </c>
      <c r="S13">
        <v>10</v>
      </c>
      <c r="U13">
        <f>$U$8</f>
        <v>18</v>
      </c>
      <c r="V13">
        <f>$V$8</f>
        <v>40</v>
      </c>
      <c r="W13">
        <f>$W$8</f>
        <v>62</v>
      </c>
    </row>
    <row r="14" spans="1:25" x14ac:dyDescent="0.25">
      <c r="A14" s="18" t="s">
        <v>17</v>
      </c>
      <c r="B14" s="54">
        <f>B10</f>
        <v>2022.3826283742264</v>
      </c>
      <c r="C14" s="54">
        <f>C10</f>
        <v>0</v>
      </c>
      <c r="D14" s="54">
        <f>D10</f>
        <v>0</v>
      </c>
      <c r="E14" s="54">
        <f>E10</f>
        <v>2022.3826283742264</v>
      </c>
      <c r="F14" s="50"/>
      <c r="G14" s="51">
        <f>SUM(G8:G13)</f>
        <v>291.11667358130694</v>
      </c>
      <c r="H14" s="51">
        <f>SUM(H8:H13)</f>
        <v>0</v>
      </c>
      <c r="I14" s="51">
        <f>SUM(I8:I13)</f>
        <v>0</v>
      </c>
      <c r="J14" s="51">
        <f>SUM(J8:J13)</f>
        <v>291.11667358130694</v>
      </c>
      <c r="K14" s="50"/>
      <c r="L14" s="22">
        <f t="shared" si="2"/>
        <v>0.14394737647412092</v>
      </c>
      <c r="M14" s="22" t="str">
        <f t="shared" si="2"/>
        <v>--</v>
      </c>
      <c r="N14" s="22" t="str">
        <f t="shared" si="2"/>
        <v>--</v>
      </c>
      <c r="O14" s="23">
        <f t="shared" si="2"/>
        <v>0.14394737647412092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2022.3826283742264</v>
      </c>
      <c r="C17" s="54">
        <f>C14</f>
        <v>0</v>
      </c>
      <c r="D17" s="54">
        <f>D14</f>
        <v>0</v>
      </c>
      <c r="E17" s="54">
        <f>SUM(B17:D17)</f>
        <v>2022.3826283742264</v>
      </c>
      <c r="F17" s="50"/>
      <c r="G17" s="51">
        <v>262.02223182906766</v>
      </c>
      <c r="H17" s="51">
        <v>0</v>
      </c>
      <c r="I17" s="51">
        <v>0</v>
      </c>
      <c r="J17" s="51">
        <f>SUM(G17:I17)</f>
        <v>262.02223182906766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18</v>
      </c>
      <c r="V17">
        <f>$V$8</f>
        <v>40</v>
      </c>
      <c r="W17">
        <f>$W$8</f>
        <v>62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18</v>
      </c>
      <c r="V18">
        <f>$V$8</f>
        <v>40</v>
      </c>
      <c r="W18">
        <f>$W$8</f>
        <v>62</v>
      </c>
    </row>
    <row r="19" spans="1:23" x14ac:dyDescent="0.25">
      <c r="A19" s="18" t="s">
        <v>17</v>
      </c>
      <c r="B19" s="54">
        <f>B17</f>
        <v>2022.3826283742264</v>
      </c>
      <c r="C19" s="54">
        <f>C17</f>
        <v>0</v>
      </c>
      <c r="D19" s="54">
        <f>D17</f>
        <v>0</v>
      </c>
      <c r="E19" s="54">
        <f>E17</f>
        <v>2022.3826283742264</v>
      </c>
      <c r="F19" s="50"/>
      <c r="G19" s="51">
        <f>SUM(G17:G18)</f>
        <v>262.02223182906766</v>
      </c>
      <c r="H19" s="51">
        <f>SUM(H17:H18)</f>
        <v>0</v>
      </c>
      <c r="I19" s="51">
        <f>SUM(I17:I18)</f>
        <v>0</v>
      </c>
      <c r="J19" s="51">
        <f>SUM(J17:J18)</f>
        <v>262.02223182906766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2022.3826283742264</v>
      </c>
      <c r="C21" s="54">
        <f>C19</f>
        <v>0</v>
      </c>
      <c r="D21" s="54">
        <f>D19</f>
        <v>0</v>
      </c>
      <c r="E21" s="54">
        <f>E19</f>
        <v>2022.3826283742264</v>
      </c>
      <c r="F21" s="50"/>
      <c r="G21" s="51">
        <f>SUM(G14,G19)</f>
        <v>553.1389054103746</v>
      </c>
      <c r="H21" s="51">
        <f>SUM(H14,H19)</f>
        <v>0</v>
      </c>
      <c r="I21" s="51">
        <f>SUM(I14,I19)</f>
        <v>0</v>
      </c>
      <c r="J21" s="51">
        <f>SUM(J14,J19)</f>
        <v>553.1389054103746</v>
      </c>
      <c r="K21" s="50"/>
      <c r="L21" s="22">
        <f>IF(B21&lt;&gt;0,G21/B21,"--")</f>
        <v>0.27350853278196796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0.27350853278196796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1097.5698113599608</v>
      </c>
      <c r="C25" s="64">
        <v>0</v>
      </c>
      <c r="D25" s="64">
        <v>0</v>
      </c>
      <c r="E25" s="54">
        <f>SUM(B25:D25)</f>
        <v>1097.5698113599608</v>
      </c>
      <c r="F25" s="50"/>
      <c r="G25" s="51">
        <v>74.07577807569146</v>
      </c>
      <c r="H25" s="51">
        <v>0</v>
      </c>
      <c r="I25" s="51">
        <v>0</v>
      </c>
      <c r="J25" s="51">
        <f>SUM(G25:I25)</f>
        <v>74.07577807569146</v>
      </c>
      <c r="K25" s="50"/>
      <c r="L25" s="22">
        <f t="shared" ref="L25:O28" si="4">IF(B25&lt;&gt;0,G25/B25,"--")</f>
        <v>6.7490721145023774E-2</v>
      </c>
      <c r="M25" s="22" t="str">
        <f t="shared" si="4"/>
        <v>--</v>
      </c>
      <c r="N25" s="22" t="str">
        <f t="shared" si="4"/>
        <v>--</v>
      </c>
      <c r="O25" s="23">
        <f t="shared" si="4"/>
        <v>6.7490721145023774E-2</v>
      </c>
      <c r="Q25">
        <v>1</v>
      </c>
      <c r="U25">
        <f>$U$8</f>
        <v>18</v>
      </c>
      <c r="V25">
        <f>$V$8</f>
        <v>40</v>
      </c>
      <c r="W25">
        <f>$W$8</f>
        <v>62</v>
      </c>
    </row>
    <row r="26" spans="1:23" x14ac:dyDescent="0.25">
      <c r="A26" s="27" t="s">
        <v>95</v>
      </c>
      <c r="B26" s="64">
        <v>1097.569811359961</v>
      </c>
      <c r="C26" s="64">
        <v>0</v>
      </c>
      <c r="D26" s="64">
        <v>0</v>
      </c>
      <c r="E26" s="54">
        <f>SUM(B26:D26)</f>
        <v>1097.569811359961</v>
      </c>
      <c r="F26" s="50"/>
      <c r="G26" s="51">
        <v>128.3781354976982</v>
      </c>
      <c r="H26" s="51">
        <v>0</v>
      </c>
      <c r="I26" s="51">
        <v>0</v>
      </c>
      <c r="J26" s="51">
        <f>SUM(G26:I26)</f>
        <v>128.3781354976982</v>
      </c>
      <c r="K26" s="50"/>
      <c r="L26" s="22">
        <f t="shared" si="4"/>
        <v>0.11696580405999803</v>
      </c>
      <c r="M26" s="22" t="str">
        <f t="shared" si="4"/>
        <v>--</v>
      </c>
      <c r="N26" s="22" t="str">
        <f t="shared" si="4"/>
        <v>--</v>
      </c>
      <c r="O26" s="23">
        <f t="shared" si="4"/>
        <v>0.11696580405999803</v>
      </c>
      <c r="Q26">
        <v>2</v>
      </c>
      <c r="U26">
        <f>$U$8</f>
        <v>18</v>
      </c>
      <c r="V26">
        <f>$V$8</f>
        <v>40</v>
      </c>
      <c r="W26">
        <f>$W$8</f>
        <v>62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18</v>
      </c>
      <c r="V27">
        <f>$V$8</f>
        <v>40</v>
      </c>
      <c r="W27">
        <f>$W$8</f>
        <v>62</v>
      </c>
    </row>
    <row r="28" spans="1:23" x14ac:dyDescent="0.25">
      <c r="A28" s="18" t="s">
        <v>15</v>
      </c>
      <c r="B28" s="64">
        <f>B25</f>
        <v>1097.5698113599608</v>
      </c>
      <c r="C28" s="64">
        <f>C25</f>
        <v>0</v>
      </c>
      <c r="D28" s="64">
        <f>D25</f>
        <v>0</v>
      </c>
      <c r="E28" s="64">
        <f>E25</f>
        <v>1097.5698113599608</v>
      </c>
      <c r="F28" s="50"/>
      <c r="G28" s="51">
        <f>SUM(G25:G27)</f>
        <v>202.45391357338966</v>
      </c>
      <c r="H28" s="51">
        <f>SUM(H25:H27)</f>
        <v>0</v>
      </c>
      <c r="I28" s="51">
        <f>SUM(I25:I27)</f>
        <v>0</v>
      </c>
      <c r="J28" s="51">
        <f>SUM(J25:J27)</f>
        <v>202.45391357338966</v>
      </c>
      <c r="K28" s="50"/>
      <c r="L28" s="22">
        <f t="shared" si="4"/>
        <v>0.18445652520502182</v>
      </c>
      <c r="M28" s="22" t="str">
        <f t="shared" si="4"/>
        <v>--</v>
      </c>
      <c r="N28" s="22" t="str">
        <f t="shared" si="4"/>
        <v>--</v>
      </c>
      <c r="O28" s="23">
        <f t="shared" si="4"/>
        <v>0.18445652520502182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0</v>
      </c>
      <c r="D31" s="64">
        <v>0</v>
      </c>
      <c r="E31" s="54">
        <f>SUM(B31:D31)</f>
        <v>0</v>
      </c>
      <c r="F31" s="50"/>
      <c r="G31" s="51">
        <v>0</v>
      </c>
      <c r="H31" s="51">
        <v>0</v>
      </c>
      <c r="I31" s="51">
        <v>0</v>
      </c>
      <c r="J31" s="51">
        <f>SUM(G31:I31)</f>
        <v>0</v>
      </c>
      <c r="K31" s="50"/>
      <c r="L31" s="22" t="str">
        <f t="shared" ref="L31:O34" si="5">IF(B31&lt;&gt;0,G31/B31,"--")</f>
        <v>--</v>
      </c>
      <c r="M31" s="22" t="str">
        <f t="shared" si="5"/>
        <v>--</v>
      </c>
      <c r="N31" s="22" t="str">
        <f t="shared" si="5"/>
        <v>--</v>
      </c>
      <c r="O31" s="23" t="str">
        <f t="shared" si="5"/>
        <v>--</v>
      </c>
      <c r="Q31">
        <v>0</v>
      </c>
      <c r="U31">
        <f>$U$8</f>
        <v>18</v>
      </c>
      <c r="V31">
        <f>$V$8</f>
        <v>40</v>
      </c>
      <c r="W31">
        <f>$W$8</f>
        <v>62</v>
      </c>
    </row>
    <row r="32" spans="1:23" x14ac:dyDescent="0.25">
      <c r="A32" s="27" t="s">
        <v>97</v>
      </c>
      <c r="B32" s="64">
        <v>0</v>
      </c>
      <c r="C32" s="64">
        <v>0</v>
      </c>
      <c r="D32" s="64">
        <v>0</v>
      </c>
      <c r="E32" s="54">
        <f>SUM(B32:D32)</f>
        <v>0</v>
      </c>
      <c r="F32" s="50"/>
      <c r="G32" s="51">
        <v>0</v>
      </c>
      <c r="H32" s="51">
        <v>0</v>
      </c>
      <c r="I32" s="51">
        <v>0</v>
      </c>
      <c r="J32" s="51">
        <f>SUM(G32:I32)</f>
        <v>0</v>
      </c>
      <c r="K32" s="50"/>
      <c r="L32" s="22" t="str">
        <f t="shared" si="5"/>
        <v>--</v>
      </c>
      <c r="M32" s="22" t="str">
        <f t="shared" si="5"/>
        <v>--</v>
      </c>
      <c r="N32" s="22" t="str">
        <f t="shared" si="5"/>
        <v>--</v>
      </c>
      <c r="O32" s="23" t="str">
        <f t="shared" si="5"/>
        <v>--</v>
      </c>
      <c r="Q32">
        <v>3</v>
      </c>
      <c r="U32">
        <f>$U$8</f>
        <v>18</v>
      </c>
      <c r="V32">
        <f>$V$8</f>
        <v>40</v>
      </c>
      <c r="W32">
        <f>$W$8</f>
        <v>62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18</v>
      </c>
      <c r="V33">
        <f>$V$8</f>
        <v>40</v>
      </c>
      <c r="W33">
        <f>$W$8</f>
        <v>62</v>
      </c>
    </row>
    <row r="34" spans="1:23" x14ac:dyDescent="0.25">
      <c r="A34" s="18" t="s">
        <v>15</v>
      </c>
      <c r="B34" s="64">
        <f>B31</f>
        <v>0</v>
      </c>
      <c r="C34" s="64">
        <f>C31</f>
        <v>0</v>
      </c>
      <c r="D34" s="64">
        <f>D31</f>
        <v>0</v>
      </c>
      <c r="E34" s="64">
        <f>E31</f>
        <v>0</v>
      </c>
      <c r="F34" s="50"/>
      <c r="G34" s="51">
        <f>SUM(G31:G33)</f>
        <v>0</v>
      </c>
      <c r="H34" s="51">
        <f>SUM(H31:H33)</f>
        <v>0</v>
      </c>
      <c r="I34" s="51">
        <f>SUM(I31:I33)</f>
        <v>0</v>
      </c>
      <c r="J34" s="51">
        <f>SUM(J31:J33)</f>
        <v>0</v>
      </c>
      <c r="K34" s="50"/>
      <c r="L34" s="22" t="str">
        <f t="shared" si="5"/>
        <v>--</v>
      </c>
      <c r="M34" s="22" t="str">
        <f t="shared" si="5"/>
        <v>--</v>
      </c>
      <c r="N34" s="22" t="str">
        <f t="shared" si="5"/>
        <v>--</v>
      </c>
      <c r="O34" s="23" t="str">
        <f t="shared" si="5"/>
        <v>--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1097.5698113599608</v>
      </c>
      <c r="C37" s="64">
        <f>C28+C34</f>
        <v>0</v>
      </c>
      <c r="D37" s="64">
        <f>D28+D34</f>
        <v>0</v>
      </c>
      <c r="E37" s="54">
        <f>SUM(B37:D37)</f>
        <v>1097.5698113599608</v>
      </c>
      <c r="F37" s="50"/>
      <c r="G37" s="51">
        <v>240.9511522798843</v>
      </c>
      <c r="H37" s="51">
        <v>0</v>
      </c>
      <c r="I37" s="51">
        <v>0</v>
      </c>
      <c r="J37" s="51">
        <f>SUM(G37:I37)</f>
        <v>240.9511522798843</v>
      </c>
      <c r="K37" s="50"/>
      <c r="L37" s="22">
        <f t="shared" ref="L37:O39" si="6">IF(B37&lt;&gt;0,G37/B37,"--")</f>
        <v>0.21953150477173752</v>
      </c>
      <c r="M37" s="22" t="str">
        <f t="shared" si="6"/>
        <v>--</v>
      </c>
      <c r="N37" s="22" t="str">
        <f t="shared" si="6"/>
        <v>--</v>
      </c>
      <c r="O37" s="23">
        <f t="shared" si="6"/>
        <v>0.21953150477173752</v>
      </c>
      <c r="Q37">
        <v>7</v>
      </c>
      <c r="U37">
        <f>$U$8</f>
        <v>18</v>
      </c>
      <c r="V37">
        <f>$V$8</f>
        <v>40</v>
      </c>
      <c r="W37">
        <f>$W$8</f>
        <v>62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18</v>
      </c>
      <c r="V38">
        <f>$V$8</f>
        <v>40</v>
      </c>
      <c r="W38">
        <f>$W$8</f>
        <v>62</v>
      </c>
    </row>
    <row r="39" spans="1:23" x14ac:dyDescent="0.25">
      <c r="A39" s="18" t="s">
        <v>17</v>
      </c>
      <c r="B39" s="64">
        <f>B37</f>
        <v>1097.5698113599608</v>
      </c>
      <c r="C39" s="64">
        <f>C37</f>
        <v>0</v>
      </c>
      <c r="D39" s="64">
        <f>D37</f>
        <v>0</v>
      </c>
      <c r="E39" s="64">
        <f>E37</f>
        <v>1097.5698113599608</v>
      </c>
      <c r="F39" s="50"/>
      <c r="G39" s="51">
        <f>SUM(G37:G38)</f>
        <v>240.9511522798843</v>
      </c>
      <c r="H39" s="51">
        <f>SUM(H37:H38)</f>
        <v>0</v>
      </c>
      <c r="I39" s="51">
        <f>SUM(I37:I38)</f>
        <v>0</v>
      </c>
      <c r="J39" s="51">
        <f>SUM(J37:J38)</f>
        <v>240.9511522798843</v>
      </c>
      <c r="K39" s="50"/>
      <c r="L39" s="22">
        <f t="shared" si="6"/>
        <v>0.21953150477173752</v>
      </c>
      <c r="M39" s="22" t="str">
        <f t="shared" si="6"/>
        <v>--</v>
      </c>
      <c r="N39" s="22" t="str">
        <f t="shared" si="6"/>
        <v>--</v>
      </c>
      <c r="O39" s="23">
        <f t="shared" si="6"/>
        <v>0.21953150477173752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1097.5698113599608</v>
      </c>
      <c r="C41" s="68">
        <f>C39</f>
        <v>0</v>
      </c>
      <c r="D41" s="68">
        <f>D39</f>
        <v>0</v>
      </c>
      <c r="E41" s="59">
        <f>SUM(B41:D41)</f>
        <v>1097.5698113599608</v>
      </c>
      <c r="F41" s="60"/>
      <c r="G41" s="69">
        <f>SUM(G28,G34,G39)</f>
        <v>443.40506585327398</v>
      </c>
      <c r="H41" s="69">
        <f>SUM(H28,H34,H39)</f>
        <v>0</v>
      </c>
      <c r="I41" s="69">
        <f>SUM(I28,I34,I39)</f>
        <v>0</v>
      </c>
      <c r="J41" s="69">
        <f>SUM(J28,J34,J39)</f>
        <v>443.40506585327398</v>
      </c>
      <c r="K41" s="60"/>
      <c r="L41" s="31">
        <f t="shared" ref="L41:O42" si="7">IF(B41&lt;&gt;0,G41/B41,"--")</f>
        <v>0.40398802997675937</v>
      </c>
      <c r="M41" s="31" t="str">
        <f t="shared" si="7"/>
        <v>--</v>
      </c>
      <c r="N41" s="31" t="str">
        <f t="shared" si="7"/>
        <v>--</v>
      </c>
      <c r="O41" s="32">
        <f t="shared" si="7"/>
        <v>0.40398802997675937</v>
      </c>
    </row>
    <row r="42" spans="1:23" ht="13.5" thickBot="1" x14ac:dyDescent="0.35">
      <c r="A42" s="33" t="s">
        <v>17</v>
      </c>
      <c r="B42" s="80">
        <f>B21+B41</f>
        <v>3119.9524397341875</v>
      </c>
      <c r="C42" s="80">
        <f>C21+C41</f>
        <v>0</v>
      </c>
      <c r="D42" s="80">
        <f>D21+D41</f>
        <v>0</v>
      </c>
      <c r="E42" s="80">
        <f>E21+E41</f>
        <v>3119.9524397341875</v>
      </c>
      <c r="F42" s="34"/>
      <c r="G42" s="81">
        <f>SUM(G21,G41)</f>
        <v>996.54397126364859</v>
      </c>
      <c r="H42" s="81">
        <f>SUM(H21,H41)</f>
        <v>0</v>
      </c>
      <c r="I42" s="81">
        <f>SUM(I21,I41)</f>
        <v>0</v>
      </c>
      <c r="J42" s="81">
        <f>SUM(J21,J41)</f>
        <v>996.54397126364859</v>
      </c>
      <c r="K42" s="34"/>
      <c r="L42" s="40">
        <f t="shared" si="7"/>
        <v>0.31940998797678843</v>
      </c>
      <c r="M42" s="40" t="str">
        <f t="shared" si="7"/>
        <v>--</v>
      </c>
      <c r="N42" s="40" t="str">
        <f t="shared" si="7"/>
        <v>--</v>
      </c>
      <c r="O42" s="41">
        <f t="shared" si="7"/>
        <v>0.31940998797678843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39.712327500004442</v>
      </c>
      <c r="C46" s="65">
        <v>0</v>
      </c>
      <c r="D46" s="65">
        <v>0</v>
      </c>
      <c r="E46" s="54">
        <f>SUM(B46:D46)</f>
        <v>39.712327500004442</v>
      </c>
      <c r="F46" s="36"/>
      <c r="G46" s="51">
        <v>2.7090549258244403</v>
      </c>
      <c r="H46" s="51">
        <v>0</v>
      </c>
      <c r="I46" s="51">
        <v>0</v>
      </c>
      <c r="J46" s="51">
        <f>SUM(G46:I46)</f>
        <v>2.7090549258244403</v>
      </c>
      <c r="K46" s="19"/>
      <c r="L46" s="22">
        <f t="shared" ref="L46:O48" si="8">IF(B46&lt;&gt;0,G46/B46,"--")</f>
        <v>6.8216976852443045E-2</v>
      </c>
      <c r="M46" s="22" t="str">
        <f t="shared" si="8"/>
        <v>--</v>
      </c>
      <c r="N46" s="22" t="str">
        <f t="shared" si="8"/>
        <v>--</v>
      </c>
      <c r="O46" s="23">
        <f t="shared" si="8"/>
        <v>6.8216976852443045E-2</v>
      </c>
      <c r="Q46">
        <v>118</v>
      </c>
      <c r="U46">
        <f>$U$8</f>
        <v>18</v>
      </c>
      <c r="V46">
        <f>$V$8</f>
        <v>40</v>
      </c>
      <c r="W46">
        <f>$W$8</f>
        <v>62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18</v>
      </c>
      <c r="V47">
        <f>$V$8</f>
        <v>40</v>
      </c>
      <c r="W47">
        <f>$W$8</f>
        <v>62</v>
      </c>
    </row>
    <row r="48" spans="1:23" ht="12.75" customHeight="1" x14ac:dyDescent="0.25">
      <c r="A48" s="18" t="s">
        <v>31</v>
      </c>
      <c r="B48" s="65">
        <f>SUM(B46:B47)</f>
        <v>39.712327500004442</v>
      </c>
      <c r="C48" s="65">
        <f>SUM(C46:C47)</f>
        <v>0</v>
      </c>
      <c r="D48" s="65">
        <f>SUM(D46:D47)</f>
        <v>0</v>
      </c>
      <c r="E48" s="65">
        <f>SUM(E46:E47)</f>
        <v>39.712327500004442</v>
      </c>
      <c r="F48" s="36"/>
      <c r="G48" s="51">
        <f>SUM(G46:G47)</f>
        <v>2.7090549258244403</v>
      </c>
      <c r="H48" s="51">
        <f>SUM(H46:H47)</f>
        <v>0</v>
      </c>
      <c r="I48" s="51">
        <f>SUM(I46:I47)</f>
        <v>0</v>
      </c>
      <c r="J48" s="51">
        <f>SUM(J46:J47)</f>
        <v>2.7090549258244403</v>
      </c>
      <c r="K48" s="19"/>
      <c r="L48" s="22">
        <f t="shared" si="8"/>
        <v>6.8216976852443045E-2</v>
      </c>
      <c r="M48" s="22" t="str">
        <f t="shared" si="8"/>
        <v>--</v>
      </c>
      <c r="N48" s="22" t="str">
        <f t="shared" si="8"/>
        <v>--</v>
      </c>
      <c r="O48" s="23">
        <f t="shared" si="8"/>
        <v>6.8216976852443045E-2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18</v>
      </c>
      <c r="V50">
        <f>$V$8</f>
        <v>40</v>
      </c>
      <c r="W50">
        <f>$W$8</f>
        <v>62</v>
      </c>
    </row>
    <row r="51" spans="1:23" x14ac:dyDescent="0.25">
      <c r="A51" s="18" t="s">
        <v>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18</v>
      </c>
      <c r="V51">
        <f>$V$8</f>
        <v>40</v>
      </c>
      <c r="W51">
        <f>$W$8</f>
        <v>62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0</v>
      </c>
      <c r="E52" s="103">
        <f>SUM(E50:E51)</f>
        <v>0</v>
      </c>
      <c r="F52" s="102"/>
      <c r="G52" s="69">
        <f>SUM(G50:G51)</f>
        <v>0</v>
      </c>
      <c r="H52" s="69">
        <f>SUM(H50:H51)</f>
        <v>0</v>
      </c>
      <c r="I52" s="69">
        <f>SUM(I50:I51)</f>
        <v>0</v>
      </c>
      <c r="J52" s="69">
        <f>SUM(J50:J51)</f>
        <v>0</v>
      </c>
      <c r="K52" s="28"/>
      <c r="L52" s="31" t="str">
        <f t="shared" si="9"/>
        <v>--</v>
      </c>
      <c r="M52" s="31" t="str">
        <f t="shared" si="9"/>
        <v>--</v>
      </c>
      <c r="N52" s="31" t="str">
        <f t="shared" si="9"/>
        <v>--</v>
      </c>
      <c r="O52" s="32" t="str">
        <f t="shared" si="9"/>
        <v>--</v>
      </c>
    </row>
    <row r="53" spans="1:23" ht="13.5" thickBot="1" x14ac:dyDescent="0.35">
      <c r="A53" s="33" t="s">
        <v>17</v>
      </c>
      <c r="B53" s="82">
        <f>SUM(B48,B52)</f>
        <v>39.712327500004442</v>
      </c>
      <c r="C53" s="82">
        <f>SUM(C48,C52)</f>
        <v>0</v>
      </c>
      <c r="D53" s="82">
        <f>SUM(D48,D52)</f>
        <v>0</v>
      </c>
      <c r="E53" s="82">
        <f>SUM(E48,E52)</f>
        <v>39.712327500004442</v>
      </c>
      <c r="F53" s="38"/>
      <c r="G53" s="81">
        <f>SUM(G48,G52)</f>
        <v>2.7090549258244403</v>
      </c>
      <c r="H53" s="81">
        <f>SUM(H48,H52)</f>
        <v>0</v>
      </c>
      <c r="I53" s="81">
        <f>SUM(I48,I52)</f>
        <v>0</v>
      </c>
      <c r="J53" s="81">
        <f>SUM(J48,J52)</f>
        <v>2.7090549258244403</v>
      </c>
      <c r="K53" s="37"/>
      <c r="L53" s="40">
        <f t="shared" si="9"/>
        <v>6.8216976852443045E-2</v>
      </c>
      <c r="M53" s="40" t="str">
        <f t="shared" si="9"/>
        <v>--</v>
      </c>
      <c r="N53" s="40" t="str">
        <f t="shared" si="9"/>
        <v>--</v>
      </c>
      <c r="O53" s="41">
        <f t="shared" si="9"/>
        <v>6.8216976852443045E-2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3119.9524397341875</v>
      </c>
      <c r="C55" s="65">
        <f>C42</f>
        <v>0</v>
      </c>
      <c r="D55" s="65">
        <f>D42</f>
        <v>0</v>
      </c>
      <c r="E55" s="65">
        <f>E42</f>
        <v>3119.9524397341875</v>
      </c>
      <c r="F55" s="42"/>
      <c r="G55" s="51">
        <f>G42+G53</f>
        <v>999.25302618947308</v>
      </c>
      <c r="H55" s="51">
        <f>H42+H53</f>
        <v>0</v>
      </c>
      <c r="I55" s="51">
        <f>I42+I53</f>
        <v>0</v>
      </c>
      <c r="J55" s="51">
        <f>J42+J53</f>
        <v>999.25302618947308</v>
      </c>
      <c r="K55" s="19"/>
      <c r="L55" s="22">
        <f>IF(B55&lt;&gt;0,G55/B55,"--")</f>
        <v>0.32027828804807262</v>
      </c>
      <c r="M55" s="22" t="str">
        <f>IF(C55&lt;&gt;0,H55/C55,"--")</f>
        <v>--</v>
      </c>
      <c r="N55" s="22" t="str">
        <f>IF(D55&lt;&gt;0,I55/D55,"--")</f>
        <v>--</v>
      </c>
      <c r="O55" s="22">
        <f>IF(E55&lt;&gt;0,J55/E55,"--")</f>
        <v>0.32027828804807262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-5.5511151231257827E-17</v>
      </c>
      <c r="M57" s="61">
        <v>0</v>
      </c>
      <c r="N57" s="61">
        <v>0</v>
      </c>
      <c r="Q57">
        <v>117</v>
      </c>
      <c r="U57">
        <f>$U$8</f>
        <v>18</v>
      </c>
      <c r="V57">
        <f>$V$8</f>
        <v>40</v>
      </c>
      <c r="W57">
        <f>$W$8</f>
        <v>62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18</v>
      </c>
      <c r="V58">
        <f>$V$8</f>
        <v>40</v>
      </c>
      <c r="W58">
        <f>$W$8</f>
        <v>62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0</v>
      </c>
      <c r="Q59">
        <v>47</v>
      </c>
      <c r="S59">
        <v>31</v>
      </c>
      <c r="U59">
        <f>$U$8</f>
        <v>18</v>
      </c>
      <c r="V59">
        <f>$V$8</f>
        <v>40</v>
      </c>
      <c r="W59">
        <f>$W$8</f>
        <v>62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4.52 - Cost of Returned-to-Sender UAA Mail -- All Other Classes, USPS Mail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52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18</v>
      </c>
      <c r="V8" s="25">
        <f>VLOOKUP($Y$6,RMap,5,FALSE)</f>
        <v>40</v>
      </c>
      <c r="W8" s="26">
        <f>VLOOKUP($Y$6,RMap,6,FALSE)</f>
        <v>62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18</v>
      </c>
      <c r="V9">
        <f>$V$8</f>
        <v>40</v>
      </c>
      <c r="W9">
        <f>$W$8</f>
        <v>62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18</v>
      </c>
      <c r="V10">
        <f>$V$8</f>
        <v>40</v>
      </c>
      <c r="W10">
        <f>$W$8</f>
        <v>62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18</v>
      </c>
      <c r="V11">
        <f>$V$8</f>
        <v>40</v>
      </c>
      <c r="W11">
        <f>$W$8</f>
        <v>62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18</v>
      </c>
      <c r="V12">
        <f>$V$8</f>
        <v>40</v>
      </c>
      <c r="W12">
        <f>$W$8</f>
        <v>62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18</v>
      </c>
      <c r="V13">
        <f>$V$8</f>
        <v>40</v>
      </c>
      <c r="W13">
        <f>$W$8</f>
        <v>62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16217.849311651447</v>
      </c>
      <c r="C17" s="19">
        <v>0</v>
      </c>
      <c r="D17" s="19">
        <v>0</v>
      </c>
      <c r="E17" s="19">
        <f t="shared" ref="E17:E22" si="3">SUM(B17:D17)</f>
        <v>16217.849311651447</v>
      </c>
      <c r="G17" s="51">
        <v>1227.3595106338703</v>
      </c>
      <c r="H17" s="51">
        <v>0</v>
      </c>
      <c r="I17" s="51">
        <v>0</v>
      </c>
      <c r="J17" s="21">
        <f t="shared" ref="J17:J22" si="4">SUM(G17:I17)</f>
        <v>1227.3595106338703</v>
      </c>
      <c r="L17" s="22">
        <f t="shared" ref="L17:O23" si="5">IF(B17&lt;&gt;0,G17/B17,"--")</f>
        <v>7.5679548320386356E-2</v>
      </c>
      <c r="M17" s="22" t="str">
        <f t="shared" si="5"/>
        <v>--</v>
      </c>
      <c r="N17" s="22" t="str">
        <f t="shared" si="5"/>
        <v>--</v>
      </c>
      <c r="O17" s="23">
        <f t="shared" si="5"/>
        <v>7.5679548320386356E-2</v>
      </c>
      <c r="Q17">
        <v>48</v>
      </c>
      <c r="R17">
        <v>65</v>
      </c>
      <c r="U17">
        <f t="shared" ref="U17:U22" si="6">$U$8</f>
        <v>18</v>
      </c>
      <c r="V17">
        <f t="shared" ref="V17:V22" si="7">$V$8</f>
        <v>40</v>
      </c>
      <c r="W17">
        <f t="shared" ref="W17:W22" si="8">$W$8</f>
        <v>62</v>
      </c>
    </row>
    <row r="18" spans="1:30" ht="12.75" customHeight="1" x14ac:dyDescent="0.25">
      <c r="A18" s="27" t="s">
        <v>24</v>
      </c>
      <c r="B18" s="19">
        <v>16217.849311651447</v>
      </c>
      <c r="C18" s="19">
        <v>0</v>
      </c>
      <c r="D18" s="19">
        <v>0</v>
      </c>
      <c r="E18" s="19">
        <f t="shared" si="3"/>
        <v>16217.849311651447</v>
      </c>
      <c r="G18" s="51">
        <v>155.48626483854554</v>
      </c>
      <c r="H18" s="51">
        <v>0</v>
      </c>
      <c r="I18" s="51">
        <v>0</v>
      </c>
      <c r="J18" s="21">
        <f t="shared" si="4"/>
        <v>155.48626483854554</v>
      </c>
      <c r="L18" s="22">
        <f t="shared" si="5"/>
        <v>9.5873541460789746E-3</v>
      </c>
      <c r="M18" s="22" t="str">
        <f t="shared" si="5"/>
        <v>--</v>
      </c>
      <c r="N18" s="22" t="str">
        <f t="shared" si="5"/>
        <v>--</v>
      </c>
      <c r="O18" s="23">
        <f t="shared" si="5"/>
        <v>9.5873541460789746E-3</v>
      </c>
      <c r="Q18">
        <v>49</v>
      </c>
      <c r="R18">
        <v>66</v>
      </c>
      <c r="U18">
        <f t="shared" si="6"/>
        <v>18</v>
      </c>
      <c r="V18">
        <f t="shared" si="7"/>
        <v>40</v>
      </c>
      <c r="W18">
        <f t="shared" si="8"/>
        <v>62</v>
      </c>
    </row>
    <row r="19" spans="1:30" ht="12.75" customHeight="1" x14ac:dyDescent="0.25">
      <c r="A19" s="18" t="s">
        <v>25</v>
      </c>
      <c r="B19" s="19">
        <v>16516.635311413313</v>
      </c>
      <c r="C19" s="19">
        <v>0</v>
      </c>
      <c r="D19" s="19">
        <v>0</v>
      </c>
      <c r="E19" s="19">
        <f t="shared" si="3"/>
        <v>16516.635311413313</v>
      </c>
      <c r="G19" s="51">
        <v>-484.79751182385786</v>
      </c>
      <c r="H19" s="51">
        <v>0</v>
      </c>
      <c r="I19" s="51">
        <v>0</v>
      </c>
      <c r="J19" s="21">
        <f t="shared" si="4"/>
        <v>-484.79751182385786</v>
      </c>
      <c r="L19" s="22">
        <f t="shared" si="5"/>
        <v>-2.9352074601347738E-2</v>
      </c>
      <c r="M19" s="22" t="str">
        <f t="shared" si="5"/>
        <v>--</v>
      </c>
      <c r="N19" s="22" t="str">
        <f t="shared" si="5"/>
        <v>--</v>
      </c>
      <c r="O19" s="23">
        <f t="shared" si="5"/>
        <v>-2.9352074601347738E-2</v>
      </c>
      <c r="Q19">
        <v>50</v>
      </c>
      <c r="R19">
        <v>67</v>
      </c>
      <c r="S19">
        <v>27</v>
      </c>
      <c r="T19">
        <v>10</v>
      </c>
      <c r="U19">
        <f t="shared" si="6"/>
        <v>18</v>
      </c>
      <c r="V19">
        <f t="shared" si="7"/>
        <v>40</v>
      </c>
      <c r="W19">
        <f t="shared" si="8"/>
        <v>62</v>
      </c>
    </row>
    <row r="20" spans="1:30" ht="12.75" customHeight="1" x14ac:dyDescent="0.25">
      <c r="A20" s="18" t="s">
        <v>26</v>
      </c>
      <c r="B20" s="19">
        <v>6273.7817373390853</v>
      </c>
      <c r="C20" s="19">
        <v>0</v>
      </c>
      <c r="D20" s="19">
        <v>0</v>
      </c>
      <c r="E20" s="19">
        <f t="shared" si="3"/>
        <v>6273.7817373390853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18</v>
      </c>
      <c r="V20">
        <f t="shared" si="7"/>
        <v>40</v>
      </c>
      <c r="W20">
        <f t="shared" si="8"/>
        <v>62</v>
      </c>
    </row>
    <row r="21" spans="1:30" ht="12.75" customHeight="1" x14ac:dyDescent="0.25">
      <c r="A21" s="27" t="s">
        <v>92</v>
      </c>
      <c r="B21" s="19">
        <v>9417.0218085035631</v>
      </c>
      <c r="C21" s="19">
        <v>0</v>
      </c>
      <c r="D21" s="19">
        <v>0</v>
      </c>
      <c r="E21" s="19">
        <f t="shared" si="3"/>
        <v>9417.0218085035631</v>
      </c>
      <c r="G21" s="51">
        <v>-212.9811597059053</v>
      </c>
      <c r="H21" s="51">
        <v>0</v>
      </c>
      <c r="I21" s="51">
        <v>0</v>
      </c>
      <c r="J21" s="21">
        <f t="shared" si="4"/>
        <v>-212.9811597059053</v>
      </c>
      <c r="L21" s="22">
        <f t="shared" si="5"/>
        <v>-2.2616615320311086E-2</v>
      </c>
      <c r="M21" s="22" t="str">
        <f t="shared" si="5"/>
        <v>--</v>
      </c>
      <c r="N21" s="22" t="str">
        <f t="shared" si="5"/>
        <v>--</v>
      </c>
      <c r="O21" s="23">
        <f t="shared" si="5"/>
        <v>-2.2616615320311086E-2</v>
      </c>
      <c r="Q21">
        <v>52</v>
      </c>
      <c r="R21">
        <v>70</v>
      </c>
      <c r="S21">
        <v>27</v>
      </c>
      <c r="T21">
        <v>10</v>
      </c>
      <c r="U21">
        <f t="shared" si="6"/>
        <v>18</v>
      </c>
      <c r="V21">
        <f t="shared" si="7"/>
        <v>40</v>
      </c>
      <c r="W21">
        <f t="shared" si="8"/>
        <v>62</v>
      </c>
    </row>
    <row r="22" spans="1:30" ht="12.75" customHeight="1" x14ac:dyDescent="0.25">
      <c r="A22" s="27" t="s">
        <v>104</v>
      </c>
      <c r="B22" s="19">
        <v>825.83176557066577</v>
      </c>
      <c r="C22" s="19">
        <v>0</v>
      </c>
      <c r="D22" s="19">
        <v>0</v>
      </c>
      <c r="E22" s="19">
        <f t="shared" si="3"/>
        <v>825.83176557066577</v>
      </c>
      <c r="G22" s="51">
        <v>124.72913075090364</v>
      </c>
      <c r="H22" s="51">
        <v>0</v>
      </c>
      <c r="I22" s="51">
        <v>0</v>
      </c>
      <c r="J22" s="21">
        <f t="shared" si="4"/>
        <v>124.72913075090364</v>
      </c>
      <c r="L22" s="22">
        <f t="shared" si="5"/>
        <v>0.15103455201279814</v>
      </c>
      <c r="M22" s="22" t="str">
        <f t="shared" si="5"/>
        <v>--</v>
      </c>
      <c r="N22" s="22" t="str">
        <f t="shared" si="5"/>
        <v>--</v>
      </c>
      <c r="O22" s="23">
        <f t="shared" si="5"/>
        <v>0.15103455201279814</v>
      </c>
      <c r="Q22">
        <v>55</v>
      </c>
      <c r="R22">
        <v>72</v>
      </c>
      <c r="S22">
        <v>27</v>
      </c>
      <c r="T22">
        <v>10</v>
      </c>
      <c r="U22">
        <f t="shared" si="6"/>
        <v>18</v>
      </c>
      <c r="V22">
        <f t="shared" si="7"/>
        <v>40</v>
      </c>
      <c r="W22">
        <f t="shared" si="8"/>
        <v>62</v>
      </c>
      <c r="AA22" s="21">
        <v>124.72913075090364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16516.635311413313</v>
      </c>
      <c r="C23" s="19">
        <f>C19</f>
        <v>0</v>
      </c>
      <c r="D23" s="19">
        <f>D19</f>
        <v>0</v>
      </c>
      <c r="E23" s="19">
        <f>E19</f>
        <v>16516.635311413313</v>
      </c>
      <c r="G23" s="21">
        <f>SUM(G17:G22)</f>
        <v>809.79623469355647</v>
      </c>
      <c r="H23" s="21">
        <f>SUM(H17:H22)</f>
        <v>0</v>
      </c>
      <c r="I23" s="21">
        <f>SUM(I17:I22)</f>
        <v>0</v>
      </c>
      <c r="J23" s="21">
        <f>SUM(J17:J22)</f>
        <v>809.79623469355647</v>
      </c>
      <c r="L23" s="22">
        <f t="shared" si="5"/>
        <v>4.9029128477152469E-2</v>
      </c>
      <c r="M23" s="22" t="str">
        <f t="shared" si="5"/>
        <v>--</v>
      </c>
      <c r="N23" s="22" t="str">
        <f t="shared" si="5"/>
        <v>--</v>
      </c>
      <c r="O23" s="23">
        <f t="shared" si="5"/>
        <v>4.9029128477152469E-2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16516.635311413313</v>
      </c>
      <c r="C26" s="54">
        <f>C14+C23</f>
        <v>0</v>
      </c>
      <c r="D26" s="54">
        <f>D14+D23</f>
        <v>0</v>
      </c>
      <c r="E26" s="19">
        <f>SUM(B26:D26)</f>
        <v>16516.635311413313</v>
      </c>
      <c r="G26" s="51">
        <v>7339.5225539092253</v>
      </c>
      <c r="H26" s="51">
        <v>0</v>
      </c>
      <c r="I26" s="51">
        <v>0</v>
      </c>
      <c r="J26" s="21">
        <f>SUM(G26:I26)</f>
        <v>7339.5225539092253</v>
      </c>
      <c r="L26" s="22">
        <f t="shared" ref="L26:O28" si="9">IF(B26&lt;&gt;0,G26/B26,"--")</f>
        <v>0.44437153303478671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0.44437153303478671</v>
      </c>
      <c r="Q26">
        <v>75</v>
      </c>
      <c r="U26">
        <f>$U$8</f>
        <v>18</v>
      </c>
      <c r="V26">
        <f>$V$8</f>
        <v>40</v>
      </c>
      <c r="W26">
        <f>$W$8</f>
        <v>62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18</v>
      </c>
      <c r="V27">
        <f>$V$8</f>
        <v>40</v>
      </c>
      <c r="W27">
        <f>$W$8</f>
        <v>62</v>
      </c>
    </row>
    <row r="28" spans="1:30" ht="12.75" customHeight="1" x14ac:dyDescent="0.25">
      <c r="A28" s="18" t="s">
        <v>17</v>
      </c>
      <c r="B28" s="19">
        <f>B26</f>
        <v>16516.635311413313</v>
      </c>
      <c r="C28" s="19">
        <f>C26</f>
        <v>0</v>
      </c>
      <c r="D28" s="19">
        <f>D26</f>
        <v>0</v>
      </c>
      <c r="E28" s="19">
        <f>E26</f>
        <v>16516.635311413313</v>
      </c>
      <c r="G28" s="21">
        <f>SUM(G26:G27)</f>
        <v>7339.5225539092253</v>
      </c>
      <c r="H28" s="21">
        <f>SUM(H26:H27)</f>
        <v>0</v>
      </c>
      <c r="I28" s="21">
        <f>SUM(I26:I27)</f>
        <v>0</v>
      </c>
      <c r="J28" s="21">
        <f>SUM(J26:J27)</f>
        <v>7339.5225539092253</v>
      </c>
      <c r="L28" s="22">
        <f t="shared" si="9"/>
        <v>0.44437153303478671</v>
      </c>
      <c r="M28" s="22" t="str">
        <f t="shared" si="9"/>
        <v>--</v>
      </c>
      <c r="N28" s="22" t="str">
        <f t="shared" si="9"/>
        <v>--</v>
      </c>
      <c r="O28" s="23">
        <f t="shared" si="9"/>
        <v>0.44437153303478671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16516.635311413313</v>
      </c>
      <c r="C30" s="19">
        <f>C28</f>
        <v>0</v>
      </c>
      <c r="D30" s="19">
        <f>D28</f>
        <v>0</v>
      </c>
      <c r="E30" s="19">
        <f>E28</f>
        <v>16516.635311413313</v>
      </c>
      <c r="G30" s="21">
        <f>SUM(G14,G23,G28)</f>
        <v>8149.3187886027818</v>
      </c>
      <c r="H30" s="21">
        <f>SUM(H14,H23,H28)</f>
        <v>0</v>
      </c>
      <c r="I30" s="21">
        <f>SUM(I14,I23,I28)</f>
        <v>0</v>
      </c>
      <c r="J30" s="21">
        <f>SUM(J14,J23,J28)</f>
        <v>8149.3187886027818</v>
      </c>
      <c r="L30" s="22">
        <f>IF(B30&lt;&gt;0,G30/B30,"--")</f>
        <v>0.49340066151193918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0.49340066151193918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297.98757019164157</v>
      </c>
      <c r="C34" s="19">
        <v>0</v>
      </c>
      <c r="D34" s="19">
        <v>0</v>
      </c>
      <c r="E34" s="19">
        <f>SUM(B34:D34)</f>
        <v>297.98757019164157</v>
      </c>
      <c r="G34" s="51">
        <v>25.175924575325958</v>
      </c>
      <c r="H34" s="51">
        <v>0</v>
      </c>
      <c r="I34" s="51">
        <v>0</v>
      </c>
      <c r="J34" s="21">
        <f>SUM(G34:I34)</f>
        <v>25.175924575325958</v>
      </c>
      <c r="L34" s="22">
        <f t="shared" ref="L34:O37" si="10">IF(B34&lt;&gt;0,G34/B34,"--")</f>
        <v>8.448649236991608E-2</v>
      </c>
      <c r="M34" s="22" t="str">
        <f t="shared" si="10"/>
        <v>--</v>
      </c>
      <c r="N34" s="22" t="str">
        <f t="shared" si="10"/>
        <v>--</v>
      </c>
      <c r="O34" s="23">
        <f t="shared" si="10"/>
        <v>8.448649236991608E-2</v>
      </c>
      <c r="Q34">
        <v>0</v>
      </c>
      <c r="U34">
        <f>$U$8</f>
        <v>18</v>
      </c>
      <c r="V34">
        <f>$V$8</f>
        <v>40</v>
      </c>
      <c r="W34">
        <f>$W$8</f>
        <v>62</v>
      </c>
    </row>
    <row r="35" spans="1:23" ht="12.75" customHeight="1" x14ac:dyDescent="0.25">
      <c r="A35" s="27" t="s">
        <v>111</v>
      </c>
      <c r="B35" s="19">
        <v>297.98757019164162</v>
      </c>
      <c r="C35" s="19">
        <v>0</v>
      </c>
      <c r="D35" s="19">
        <v>0</v>
      </c>
      <c r="E35" s="19">
        <f>SUM(B35:D35)</f>
        <v>297.98757019164162</v>
      </c>
      <c r="G35" s="51">
        <v>44.048152717451345</v>
      </c>
      <c r="H35" s="51">
        <v>0</v>
      </c>
      <c r="I35" s="51">
        <v>0</v>
      </c>
      <c r="J35" s="21">
        <f>SUM(G35:I35)</f>
        <v>44.048152717451345</v>
      </c>
      <c r="L35" s="22">
        <f t="shared" si="10"/>
        <v>0.1478187586452788</v>
      </c>
      <c r="M35" s="22" t="str">
        <f t="shared" si="10"/>
        <v>--</v>
      </c>
      <c r="N35" s="22" t="str">
        <f t="shared" si="10"/>
        <v>--</v>
      </c>
      <c r="O35" s="23">
        <f t="shared" si="10"/>
        <v>0.1478187586452788</v>
      </c>
      <c r="Q35">
        <v>3</v>
      </c>
      <c r="U35">
        <f>$U$8</f>
        <v>18</v>
      </c>
      <c r="V35">
        <f>$V$8</f>
        <v>40</v>
      </c>
      <c r="W35">
        <f>$W$8</f>
        <v>62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18</v>
      </c>
      <c r="V36">
        <f>$V$8</f>
        <v>40</v>
      </c>
      <c r="W36">
        <f>$W$8</f>
        <v>62</v>
      </c>
    </row>
    <row r="37" spans="1:23" ht="12.75" customHeight="1" x14ac:dyDescent="0.25">
      <c r="A37" s="18" t="s">
        <v>17</v>
      </c>
      <c r="B37" s="19">
        <f>B34</f>
        <v>297.98757019164157</v>
      </c>
      <c r="C37" s="19">
        <f>C34</f>
        <v>0</v>
      </c>
      <c r="D37" s="19">
        <f>D34</f>
        <v>0</v>
      </c>
      <c r="E37" s="19">
        <f>E34</f>
        <v>297.98757019164157</v>
      </c>
      <c r="G37" s="21">
        <f>SUM(G34:G36)</f>
        <v>69.224077292777309</v>
      </c>
      <c r="H37" s="21">
        <f>SUM(H34:H36)</f>
        <v>0</v>
      </c>
      <c r="I37" s="21">
        <f>SUM(I34:I36)</f>
        <v>0</v>
      </c>
      <c r="J37" s="21">
        <f>SUM(J34:J36)</f>
        <v>69.224077292777309</v>
      </c>
      <c r="L37" s="22">
        <f t="shared" si="10"/>
        <v>0.23230525101519492</v>
      </c>
      <c r="M37" s="22" t="str">
        <f t="shared" si="10"/>
        <v>--</v>
      </c>
      <c r="N37" s="22" t="str">
        <f t="shared" si="10"/>
        <v>--</v>
      </c>
      <c r="O37" s="23">
        <f t="shared" si="10"/>
        <v>0.23230525101519492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0</v>
      </c>
      <c r="D40" s="19">
        <v>0</v>
      </c>
      <c r="E40" s="19">
        <f>SUM(B40:D40)</f>
        <v>0</v>
      </c>
      <c r="G40" s="51">
        <v>0</v>
      </c>
      <c r="H40" s="51">
        <v>0</v>
      </c>
      <c r="I40" s="51">
        <v>0</v>
      </c>
      <c r="J40" s="21">
        <f>SUM(G40:I40)</f>
        <v>0</v>
      </c>
      <c r="L40" s="22" t="str">
        <f t="shared" ref="L40:O43" si="11">IF(B40&lt;&gt;0,G40/B40,"--")</f>
        <v>--</v>
      </c>
      <c r="M40" s="22" t="str">
        <f t="shared" si="11"/>
        <v>--</v>
      </c>
      <c r="N40" s="22" t="str">
        <f t="shared" si="11"/>
        <v>--</v>
      </c>
      <c r="O40" s="23" t="str">
        <f t="shared" si="11"/>
        <v>--</v>
      </c>
      <c r="Q40">
        <v>1</v>
      </c>
      <c r="R40">
        <v>2</v>
      </c>
      <c r="U40">
        <f>$U$8</f>
        <v>18</v>
      </c>
      <c r="V40">
        <f>$V$8</f>
        <v>40</v>
      </c>
      <c r="W40">
        <f>$W$8</f>
        <v>62</v>
      </c>
    </row>
    <row r="41" spans="1:23" ht="12.75" customHeight="1" x14ac:dyDescent="0.25">
      <c r="A41" s="27" t="s">
        <v>97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21">
        <f>SUM(G41:I41)</f>
        <v>0</v>
      </c>
      <c r="L41" s="22" t="str">
        <f t="shared" si="11"/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5</v>
      </c>
      <c r="R41">
        <v>7</v>
      </c>
      <c r="U41">
        <f>$U$8</f>
        <v>18</v>
      </c>
      <c r="V41">
        <f>$V$8</f>
        <v>40</v>
      </c>
      <c r="W41">
        <f>$W$8</f>
        <v>62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18</v>
      </c>
      <c r="V42">
        <f>$V$8</f>
        <v>40</v>
      </c>
      <c r="W42">
        <f>$W$8</f>
        <v>62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0</v>
      </c>
      <c r="D43" s="19">
        <f>D40</f>
        <v>0</v>
      </c>
      <c r="E43" s="19">
        <f>E40</f>
        <v>0</v>
      </c>
      <c r="G43" s="21">
        <f>SUM(G40:G42)</f>
        <v>0</v>
      </c>
      <c r="H43" s="21">
        <f>SUM(H40:H42)</f>
        <v>0</v>
      </c>
      <c r="I43" s="21">
        <f>SUM(I40:I42)</f>
        <v>0</v>
      </c>
      <c r="J43" s="21">
        <f>SUM(J40:J42)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297.98757019164157</v>
      </c>
      <c r="C46" s="64">
        <f>C37+C43</f>
        <v>0</v>
      </c>
      <c r="D46" s="64">
        <f>D37+D43</f>
        <v>0</v>
      </c>
      <c r="E46" s="19">
        <f>SUM(B46:D46)</f>
        <v>297.98757019164157</v>
      </c>
      <c r="G46" s="51">
        <v>360.64215018405145</v>
      </c>
      <c r="H46" s="51">
        <v>0</v>
      </c>
      <c r="I46" s="51">
        <v>0</v>
      </c>
      <c r="J46" s="21">
        <f>SUM(G46:I46)</f>
        <v>360.64215018405145</v>
      </c>
      <c r="L46" s="22">
        <f t="shared" ref="L46:O48" si="12">IF(B46&lt;&gt;0,G46/B46,"--")</f>
        <v>1.2102590384965235</v>
      </c>
      <c r="M46" s="22" t="str">
        <f t="shared" si="12"/>
        <v>--</v>
      </c>
      <c r="N46" s="22" t="str">
        <f t="shared" si="12"/>
        <v>--</v>
      </c>
      <c r="O46" s="23">
        <f t="shared" si="12"/>
        <v>1.2102590384965235</v>
      </c>
      <c r="Q46">
        <v>11</v>
      </c>
      <c r="U46">
        <f>$U$8</f>
        <v>18</v>
      </c>
      <c r="V46">
        <f>$V$8</f>
        <v>40</v>
      </c>
      <c r="W46">
        <f>$W$8</f>
        <v>62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18</v>
      </c>
      <c r="V47">
        <f>$V$8</f>
        <v>40</v>
      </c>
      <c r="W47">
        <f>$W$8</f>
        <v>62</v>
      </c>
    </row>
    <row r="48" spans="1:23" ht="12.75" customHeight="1" x14ac:dyDescent="0.25">
      <c r="A48" s="18" t="s">
        <v>17</v>
      </c>
      <c r="B48" s="19">
        <f>B46</f>
        <v>297.98757019164157</v>
      </c>
      <c r="C48" s="19">
        <f>C46</f>
        <v>0</v>
      </c>
      <c r="D48" s="19">
        <f>D46</f>
        <v>0</v>
      </c>
      <c r="E48" s="19">
        <f>E46</f>
        <v>297.98757019164157</v>
      </c>
      <c r="G48" s="21">
        <f>SUM(G46:G47)</f>
        <v>360.64215018405145</v>
      </c>
      <c r="H48" s="21">
        <f>SUM(H46:H47)</f>
        <v>0</v>
      </c>
      <c r="I48" s="21">
        <f>SUM(I46:I47)</f>
        <v>0</v>
      </c>
      <c r="J48" s="21">
        <f>SUM(J46:J47)</f>
        <v>360.64215018405145</v>
      </c>
      <c r="L48" s="22">
        <f t="shared" si="12"/>
        <v>1.2102590384965235</v>
      </c>
      <c r="M48" s="22" t="str">
        <f t="shared" si="12"/>
        <v>--</v>
      </c>
      <c r="N48" s="22" t="str">
        <f t="shared" si="12"/>
        <v>--</v>
      </c>
      <c r="O48" s="23">
        <f t="shared" si="12"/>
        <v>1.2102590384965235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297.98757019164157</v>
      </c>
      <c r="C50" s="28">
        <f>C48</f>
        <v>0</v>
      </c>
      <c r="D50" s="28">
        <f>D48</f>
        <v>0</v>
      </c>
      <c r="E50" s="28">
        <f>E48</f>
        <v>297.98757019164157</v>
      </c>
      <c r="F50" s="29"/>
      <c r="G50" s="30">
        <f>SUM(G37,G43,G48)</f>
        <v>429.86622747682873</v>
      </c>
      <c r="H50" s="30">
        <f>SUM(H37,H43,H48)</f>
        <v>0</v>
      </c>
      <c r="I50" s="30">
        <f>SUM(I37,I43,I48)</f>
        <v>0</v>
      </c>
      <c r="J50" s="30">
        <f>SUM(J37,J43,J48)</f>
        <v>429.86622747682873</v>
      </c>
      <c r="K50" s="29"/>
      <c r="L50" s="31">
        <f t="shared" ref="L50:O51" si="13">IF(B50&lt;&gt;0,G50/B50,"--")</f>
        <v>1.4425642895117183</v>
      </c>
      <c r="M50" s="31" t="str">
        <f t="shared" si="13"/>
        <v>--</v>
      </c>
      <c r="N50" s="31" t="str">
        <f t="shared" si="13"/>
        <v>--</v>
      </c>
      <c r="O50" s="32">
        <f t="shared" si="13"/>
        <v>1.4425642895117183</v>
      </c>
    </row>
    <row r="51" spans="1:23" ht="12.75" customHeight="1" thickBot="1" x14ac:dyDescent="0.35">
      <c r="A51" s="33" t="s">
        <v>17</v>
      </c>
      <c r="B51" s="37">
        <f>SUM(B30,B50)</f>
        <v>16814.622881604955</v>
      </c>
      <c r="C51" s="37">
        <f>SUM(C30,C50)</f>
        <v>0</v>
      </c>
      <c r="D51" s="37">
        <f>SUM(D30,D50)</f>
        <v>0</v>
      </c>
      <c r="E51" s="37">
        <f>SUM(E30,E50)</f>
        <v>16814.622881604955</v>
      </c>
      <c r="F51" s="84"/>
      <c r="G51" s="39">
        <f>SUM(G30,G50)</f>
        <v>8579.1850160796112</v>
      </c>
      <c r="H51" s="39">
        <f>SUM(H30,H50)</f>
        <v>0</v>
      </c>
      <c r="I51" s="39">
        <f>SUM(I30,I50)</f>
        <v>0</v>
      </c>
      <c r="J51" s="39">
        <f>SUM(J30,J50)</f>
        <v>8579.1850160796112</v>
      </c>
      <c r="K51" s="84"/>
      <c r="L51" s="40">
        <f t="shared" si="13"/>
        <v>0.51022167291454168</v>
      </c>
      <c r="M51" s="40" t="str">
        <f t="shared" si="13"/>
        <v>--</v>
      </c>
      <c r="N51" s="40" t="str">
        <f t="shared" si="13"/>
        <v>--</v>
      </c>
      <c r="O51" s="41">
        <f t="shared" si="13"/>
        <v>0.51022167291454168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18</v>
      </c>
      <c r="V55">
        <f>$V$8</f>
        <v>40</v>
      </c>
      <c r="W55">
        <f>$W$8</f>
        <v>62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18</v>
      </c>
      <c r="V56">
        <f>$V$8</f>
        <v>40</v>
      </c>
      <c r="W56">
        <f>$W$8</f>
        <v>62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18</v>
      </c>
      <c r="V59">
        <f>$V$8</f>
        <v>40</v>
      </c>
      <c r="W59">
        <f>$W$8</f>
        <v>62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18</v>
      </c>
      <c r="V60">
        <f>$V$8</f>
        <v>40</v>
      </c>
      <c r="W60">
        <f>$W$8</f>
        <v>62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16814.622881604955</v>
      </c>
      <c r="C64" s="19">
        <f>C51</f>
        <v>0</v>
      </c>
      <c r="D64" s="19">
        <f>D51</f>
        <v>0</v>
      </c>
      <c r="E64" s="19">
        <f>E51</f>
        <v>16814.622881604955</v>
      </c>
      <c r="G64" s="21">
        <f>SUM(G51,G62)</f>
        <v>8579.1850160796112</v>
      </c>
      <c r="H64" s="21">
        <f>SUM(H51,H62)</f>
        <v>0</v>
      </c>
      <c r="I64" s="21">
        <f>SUM(I51,I62)</f>
        <v>0</v>
      </c>
      <c r="J64" s="21">
        <f>SUM(J51,J62)</f>
        <v>8579.1850160796112</v>
      </c>
      <c r="L64" s="22">
        <f>IF(B64&lt;&gt;0,G64/B64,"--")</f>
        <v>0.51022167291454168</v>
      </c>
      <c r="M64" s="22" t="str">
        <f>IF(C64&lt;&gt;0,H64/C64,"--")</f>
        <v>--</v>
      </c>
      <c r="N64" s="22" t="str">
        <f>IF(D64&lt;&gt;0,I64/D64,"--")</f>
        <v>--</v>
      </c>
      <c r="O64" s="22">
        <f>IF(E64&lt;&gt;0,J64/E64,"--")</f>
        <v>0.51022167291454168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18</v>
      </c>
      <c r="V66">
        <f>$V$8</f>
        <v>40</v>
      </c>
      <c r="W66">
        <f>$W$8</f>
        <v>62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18</v>
      </c>
      <c r="V67">
        <f>$V$8</f>
        <v>40</v>
      </c>
      <c r="W67">
        <f>$W$8</f>
        <v>62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0</v>
      </c>
      <c r="Q68">
        <v>84</v>
      </c>
      <c r="R68">
        <v>19</v>
      </c>
      <c r="U68">
        <f>$U$8</f>
        <v>18</v>
      </c>
      <c r="V68">
        <f>$V$8</f>
        <v>40</v>
      </c>
      <c r="W68">
        <f>$W$8</f>
        <v>62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4.53 - Cost of Wasted UAA Mail -- All Other Classes, USPS Mail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53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18</v>
      </c>
      <c r="V8" s="25">
        <f>VLOOKUP($Y$6,WMap,4,FALSE)</f>
        <v>40</v>
      </c>
      <c r="W8" s="26">
        <f>VLOOKUP($Y$6,WMap,5,FALSE)</f>
        <v>62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18</v>
      </c>
      <c r="V9">
        <f>$V$8</f>
        <v>40</v>
      </c>
      <c r="W9">
        <f>$W$8</f>
        <v>62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18</v>
      </c>
      <c r="V10">
        <f>$V$8</f>
        <v>40</v>
      </c>
      <c r="W10">
        <f>$W$8</f>
        <v>62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18</v>
      </c>
      <c r="V11">
        <f>$V$8</f>
        <v>40</v>
      </c>
      <c r="W11">
        <f>$W$8</f>
        <v>62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18</v>
      </c>
      <c r="V12">
        <f>$V$8</f>
        <v>40</v>
      </c>
      <c r="W12">
        <f>$W$8</f>
        <v>62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18</v>
      </c>
      <c r="V13">
        <f>$V$8</f>
        <v>40</v>
      </c>
      <c r="W13">
        <f>$W$8</f>
        <v>62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18</v>
      </c>
      <c r="V17">
        <f>$V$8</f>
        <v>40</v>
      </c>
      <c r="W17">
        <f>$W$8</f>
        <v>62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18</v>
      </c>
      <c r="V18">
        <f>$V$8</f>
        <v>40</v>
      </c>
      <c r="W18">
        <f>$W$8</f>
        <v>62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18</v>
      </c>
      <c r="V19">
        <f>$V$8</f>
        <v>40</v>
      </c>
      <c r="W19">
        <f>$W$8</f>
        <v>62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18</v>
      </c>
      <c r="V20">
        <f>$V$8</f>
        <v>40</v>
      </c>
      <c r="W20">
        <f>$W$8</f>
        <v>62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2239.1743753448009</v>
      </c>
      <c r="C24" s="19">
        <v>0</v>
      </c>
      <c r="D24" s="19">
        <v>0</v>
      </c>
      <c r="E24" s="19">
        <f t="shared" ref="E24:E29" si="4">SUM(B24:D24)</f>
        <v>2239.1743753448009</v>
      </c>
      <c r="G24" s="51">
        <v>185.832084540127</v>
      </c>
      <c r="H24" s="51">
        <v>0</v>
      </c>
      <c r="I24" s="51">
        <v>0</v>
      </c>
      <c r="J24" s="51">
        <f t="shared" ref="J24:J29" si="5">SUM(G24:I24)</f>
        <v>185.832084540127</v>
      </c>
      <c r="L24" s="22">
        <f t="shared" ref="L24:O30" si="6">IF(B24&lt;&gt;0,G24/B24,"--")</f>
        <v>8.2991341177487132E-2</v>
      </c>
      <c r="M24" s="22" t="str">
        <f t="shared" si="6"/>
        <v>--</v>
      </c>
      <c r="N24" s="22" t="str">
        <f t="shared" si="6"/>
        <v>--</v>
      </c>
      <c r="O24" s="23">
        <f t="shared" si="6"/>
        <v>8.2991341177487132E-2</v>
      </c>
      <c r="Q24">
        <v>50</v>
      </c>
      <c r="U24">
        <f t="shared" ref="U24:U29" si="7">$U$8</f>
        <v>18</v>
      </c>
      <c r="V24">
        <f t="shared" ref="V24:V29" si="8">$V$8</f>
        <v>40</v>
      </c>
      <c r="W24">
        <f t="shared" ref="W24:W29" si="9">$W$8</f>
        <v>62</v>
      </c>
    </row>
    <row r="25" spans="1:23" ht="12.75" customHeight="1" x14ac:dyDescent="0.25">
      <c r="A25" s="27" t="s">
        <v>24</v>
      </c>
      <c r="B25" s="19">
        <v>2239.1743753448009</v>
      </c>
      <c r="C25" s="19">
        <v>0</v>
      </c>
      <c r="D25" s="19">
        <v>0</v>
      </c>
      <c r="E25" s="19">
        <f t="shared" si="4"/>
        <v>2239.1743753448009</v>
      </c>
      <c r="G25" s="51">
        <v>17.168699259195197</v>
      </c>
      <c r="H25" s="51">
        <v>0</v>
      </c>
      <c r="I25" s="51">
        <v>0</v>
      </c>
      <c r="J25" s="51">
        <f t="shared" si="5"/>
        <v>17.168699259195197</v>
      </c>
      <c r="L25" s="22">
        <f t="shared" si="6"/>
        <v>7.6674239613658771E-3</v>
      </c>
      <c r="M25" s="22" t="str">
        <f t="shared" si="6"/>
        <v>--</v>
      </c>
      <c r="N25" s="22" t="str">
        <f t="shared" si="6"/>
        <v>--</v>
      </c>
      <c r="O25" s="23">
        <f t="shared" si="6"/>
        <v>7.6674239613658771E-3</v>
      </c>
      <c r="Q25">
        <v>51</v>
      </c>
      <c r="U25">
        <f t="shared" si="7"/>
        <v>18</v>
      </c>
      <c r="V25">
        <f t="shared" si="8"/>
        <v>40</v>
      </c>
      <c r="W25">
        <f t="shared" si="9"/>
        <v>62</v>
      </c>
    </row>
    <row r="26" spans="1:23" ht="12.75" customHeight="1" x14ac:dyDescent="0.25">
      <c r="A26" s="18" t="s">
        <v>25</v>
      </c>
      <c r="B26" s="19">
        <v>2280.4273147156146</v>
      </c>
      <c r="C26" s="19">
        <v>0</v>
      </c>
      <c r="D26" s="19">
        <v>0</v>
      </c>
      <c r="E26" s="19">
        <f t="shared" si="4"/>
        <v>2280.4273147156146</v>
      </c>
      <c r="G26" s="51">
        <v>77.75500055753885</v>
      </c>
      <c r="H26" s="51">
        <v>0</v>
      </c>
      <c r="I26" s="51">
        <v>0</v>
      </c>
      <c r="J26" s="51">
        <f t="shared" si="5"/>
        <v>77.75500055753885</v>
      </c>
      <c r="L26" s="22">
        <f t="shared" si="6"/>
        <v>3.4096680063330782E-2</v>
      </c>
      <c r="M26" s="22" t="str">
        <f t="shared" si="6"/>
        <v>--</v>
      </c>
      <c r="N26" s="22" t="str">
        <f t="shared" si="6"/>
        <v>--</v>
      </c>
      <c r="O26" s="23">
        <f t="shared" si="6"/>
        <v>3.4096680063330782E-2</v>
      </c>
      <c r="Q26">
        <v>52</v>
      </c>
      <c r="S26">
        <v>10</v>
      </c>
      <c r="U26">
        <f t="shared" si="7"/>
        <v>18</v>
      </c>
      <c r="V26">
        <f t="shared" si="8"/>
        <v>40</v>
      </c>
      <c r="W26">
        <f t="shared" si="9"/>
        <v>62</v>
      </c>
    </row>
    <row r="27" spans="1:23" ht="12.75" customHeight="1" x14ac:dyDescent="0.25">
      <c r="A27" s="18" t="s">
        <v>26</v>
      </c>
      <c r="B27" s="19">
        <v>898.12479332965518</v>
      </c>
      <c r="C27" s="19">
        <v>0</v>
      </c>
      <c r="D27" s="19">
        <v>0</v>
      </c>
      <c r="E27" s="19">
        <f t="shared" si="4"/>
        <v>898.12479332965518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>
        <f t="shared" si="6"/>
        <v>0</v>
      </c>
      <c r="M27" s="22" t="str">
        <f t="shared" si="6"/>
        <v>--</v>
      </c>
      <c r="N27" s="22" t="str">
        <f t="shared" si="6"/>
        <v>--</v>
      </c>
      <c r="O27" s="23">
        <f t="shared" si="6"/>
        <v>0</v>
      </c>
      <c r="Q27">
        <v>53</v>
      </c>
      <c r="S27">
        <v>10</v>
      </c>
      <c r="U27">
        <f t="shared" si="7"/>
        <v>18</v>
      </c>
      <c r="V27">
        <f t="shared" si="8"/>
        <v>40</v>
      </c>
      <c r="W27">
        <f t="shared" si="9"/>
        <v>62</v>
      </c>
    </row>
    <row r="28" spans="1:23" ht="12.75" customHeight="1" x14ac:dyDescent="0.25">
      <c r="A28" s="27" t="s">
        <v>92</v>
      </c>
      <c r="B28" s="19">
        <v>1348.0961116652252</v>
      </c>
      <c r="C28" s="19">
        <v>0</v>
      </c>
      <c r="D28" s="19">
        <v>0</v>
      </c>
      <c r="E28" s="19">
        <f t="shared" si="4"/>
        <v>1348.0961116652252</v>
      </c>
      <c r="G28" s="51">
        <v>71.176414849717247</v>
      </c>
      <c r="H28" s="51">
        <v>0</v>
      </c>
      <c r="I28" s="51">
        <v>0</v>
      </c>
      <c r="J28" s="51">
        <f t="shared" si="5"/>
        <v>71.176414849717247</v>
      </c>
      <c r="L28" s="22">
        <f t="shared" si="6"/>
        <v>5.2797730246248641E-2</v>
      </c>
      <c r="M28" s="22" t="str">
        <f t="shared" si="6"/>
        <v>--</v>
      </c>
      <c r="N28" s="22" t="str">
        <f t="shared" si="6"/>
        <v>--</v>
      </c>
      <c r="O28" s="23">
        <f t="shared" si="6"/>
        <v>5.2797730246248641E-2</v>
      </c>
      <c r="Q28">
        <v>55</v>
      </c>
      <c r="S28">
        <v>10</v>
      </c>
      <c r="U28">
        <f t="shared" si="7"/>
        <v>18</v>
      </c>
      <c r="V28">
        <f t="shared" si="8"/>
        <v>40</v>
      </c>
      <c r="W28">
        <f t="shared" si="9"/>
        <v>62</v>
      </c>
    </row>
    <row r="29" spans="1:23" ht="12.75" customHeight="1" x14ac:dyDescent="0.25">
      <c r="A29" s="27" t="s">
        <v>104</v>
      </c>
      <c r="B29" s="19">
        <v>34.206409720734214</v>
      </c>
      <c r="C29" s="19">
        <v>0</v>
      </c>
      <c r="D29" s="19">
        <v>0</v>
      </c>
      <c r="E29" s="19">
        <f t="shared" si="4"/>
        <v>34.206409720734214</v>
      </c>
      <c r="G29" s="51">
        <v>0.86425083336131336</v>
      </c>
      <c r="H29" s="51">
        <v>0</v>
      </c>
      <c r="I29" s="51">
        <v>0</v>
      </c>
      <c r="J29" s="51">
        <f t="shared" si="5"/>
        <v>0.86425083336131336</v>
      </c>
      <c r="L29" s="22">
        <f t="shared" si="6"/>
        <v>2.5265756927347092E-2</v>
      </c>
      <c r="M29" s="22" t="str">
        <f t="shared" si="6"/>
        <v>--</v>
      </c>
      <c r="N29" s="22" t="str">
        <f t="shared" si="6"/>
        <v>--</v>
      </c>
      <c r="O29" s="23">
        <f t="shared" si="6"/>
        <v>2.5265756927347092E-2</v>
      </c>
      <c r="Q29">
        <v>57</v>
      </c>
      <c r="S29">
        <v>10</v>
      </c>
      <c r="U29">
        <f t="shared" si="7"/>
        <v>18</v>
      </c>
      <c r="V29">
        <f t="shared" si="8"/>
        <v>40</v>
      </c>
      <c r="W29">
        <f t="shared" si="9"/>
        <v>62</v>
      </c>
    </row>
    <row r="30" spans="1:23" ht="12.75" customHeight="1" x14ac:dyDescent="0.25">
      <c r="A30" s="18" t="s">
        <v>17</v>
      </c>
      <c r="B30" s="19">
        <f>B26</f>
        <v>2280.4273147156146</v>
      </c>
      <c r="C30" s="19">
        <f>C26</f>
        <v>0</v>
      </c>
      <c r="D30" s="19">
        <f>D26</f>
        <v>0</v>
      </c>
      <c r="E30" s="19">
        <f>E26</f>
        <v>2280.4273147156146</v>
      </c>
      <c r="G30" s="51">
        <f>SUM(G24:G29)</f>
        <v>352.7964500399396</v>
      </c>
      <c r="H30" s="51">
        <f>SUM(H24:H29)</f>
        <v>0</v>
      </c>
      <c r="I30" s="51">
        <f>SUM(I24:I29)</f>
        <v>0</v>
      </c>
      <c r="J30" s="51">
        <f>SUM(J24:J29)</f>
        <v>352.7964500399396</v>
      </c>
      <c r="L30" s="22">
        <f t="shared" si="6"/>
        <v>0.15470629024803442</v>
      </c>
      <c r="M30" s="22" t="str">
        <f t="shared" si="6"/>
        <v>--</v>
      </c>
      <c r="N30" s="22" t="str">
        <f t="shared" si="6"/>
        <v>--</v>
      </c>
      <c r="O30" s="23">
        <f t="shared" si="6"/>
        <v>0.15470629024803442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2280.4273147156146</v>
      </c>
      <c r="C32" s="19">
        <f>SUM(C14,C21,C30)</f>
        <v>0</v>
      </c>
      <c r="D32" s="19">
        <f>SUM(D14,D21,D30)</f>
        <v>0</v>
      </c>
      <c r="E32" s="19">
        <f>SUM(E14,E21,E30)</f>
        <v>2280.4273147156146</v>
      </c>
      <c r="G32" s="51">
        <f>SUM(G14,G21,G30)</f>
        <v>352.7964500399396</v>
      </c>
      <c r="H32" s="51">
        <f>SUM(H14,H21,H30)</f>
        <v>0</v>
      </c>
      <c r="I32" s="51">
        <f>SUM(I14,I21,I30)</f>
        <v>0</v>
      </c>
      <c r="J32" s="51">
        <f>SUM(J14,J21,J30)</f>
        <v>352.7964500399396</v>
      </c>
      <c r="L32" s="22">
        <f>IF(B32&lt;&gt;0,G32/B32,"--")</f>
        <v>0.15470629024803442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0.15470629024803442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18</v>
      </c>
      <c r="V36">
        <f>$V$8</f>
        <v>40</v>
      </c>
      <c r="W36">
        <f>$W$8</f>
        <v>62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18</v>
      </c>
      <c r="V37">
        <f>$V$8</f>
        <v>40</v>
      </c>
      <c r="W37">
        <f>$W$8</f>
        <v>62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1">IF(B41&lt;&gt;0,G41/B41,"--")</f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1</v>
      </c>
      <c r="R41">
        <v>2</v>
      </c>
      <c r="U41">
        <f>$U$8</f>
        <v>18</v>
      </c>
      <c r="V41">
        <f>$V$8</f>
        <v>40</v>
      </c>
      <c r="W41">
        <f>$W$8</f>
        <v>62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5</v>
      </c>
      <c r="R42">
        <v>7</v>
      </c>
      <c r="U42">
        <f>$U$8</f>
        <v>18</v>
      </c>
      <c r="V42">
        <f>$V$8</f>
        <v>40</v>
      </c>
      <c r="W42">
        <f>$W$8</f>
        <v>62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 t="str">
        <f t="shared" si="12"/>
        <v>--</v>
      </c>
      <c r="O45" s="32" t="str">
        <f t="shared" si="12"/>
        <v>--</v>
      </c>
    </row>
    <row r="46" spans="1:23" ht="12.75" customHeight="1" x14ac:dyDescent="0.3">
      <c r="A46" s="86" t="s">
        <v>17</v>
      </c>
      <c r="B46" s="19">
        <f>SUM(B32,B45)</f>
        <v>2280.4273147156146</v>
      </c>
      <c r="C46" s="19">
        <f>SUM(C32,C45)</f>
        <v>0</v>
      </c>
      <c r="D46" s="19">
        <f>SUM(D32,D45)</f>
        <v>0</v>
      </c>
      <c r="E46" s="19">
        <f>SUM(E32,E45)</f>
        <v>2280.4273147156146</v>
      </c>
      <c r="G46" s="51">
        <f>SUM(G32,G45)</f>
        <v>352.7964500399396</v>
      </c>
      <c r="H46" s="51">
        <f>SUM(H32,H45)</f>
        <v>0</v>
      </c>
      <c r="I46" s="51">
        <f>SUM(I32,I45)</f>
        <v>0</v>
      </c>
      <c r="J46" s="51">
        <f>SUM(J32,J45)</f>
        <v>352.7964500399396</v>
      </c>
      <c r="L46" s="22">
        <f t="shared" si="12"/>
        <v>0.15470629024803442</v>
      </c>
      <c r="M46" s="22" t="str">
        <f t="shared" si="12"/>
        <v>--</v>
      </c>
      <c r="N46" s="22" t="str">
        <f t="shared" si="12"/>
        <v>--</v>
      </c>
      <c r="O46" s="23">
        <f t="shared" si="12"/>
        <v>0.15470629024803442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2280.4273147156146</v>
      </c>
      <c r="C50" s="19">
        <v>0</v>
      </c>
      <c r="D50" s="19">
        <v>0</v>
      </c>
      <c r="E50" s="19">
        <f>SUM(B50:D50)</f>
        <v>2280.4273147156146</v>
      </c>
      <c r="G50" s="51">
        <v>149.80896548037208</v>
      </c>
      <c r="H50" s="51">
        <v>0</v>
      </c>
      <c r="I50" s="51">
        <v>0</v>
      </c>
      <c r="J50" s="51">
        <f>SUM(G50:I50)</f>
        <v>149.80896548037208</v>
      </c>
      <c r="L50" s="22">
        <f t="shared" ref="L50:O52" si="13">IF(B50&lt;&gt;0,G50/B50,"--")</f>
        <v>6.5693374445067246E-2</v>
      </c>
      <c r="M50" s="22" t="str">
        <f t="shared" si="13"/>
        <v>--</v>
      </c>
      <c r="N50" s="22" t="str">
        <f t="shared" si="13"/>
        <v>--</v>
      </c>
      <c r="O50" s="23">
        <f t="shared" si="13"/>
        <v>6.5693374445067246E-2</v>
      </c>
      <c r="Q50">
        <v>128</v>
      </c>
      <c r="U50">
        <f>$U$8</f>
        <v>18</v>
      </c>
      <c r="V50">
        <f>$V$8</f>
        <v>40</v>
      </c>
      <c r="W50">
        <f>$W$8</f>
        <v>62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18</v>
      </c>
      <c r="V51">
        <f>$V$8</f>
        <v>40</v>
      </c>
      <c r="W51">
        <f>$W$8</f>
        <v>62</v>
      </c>
    </row>
    <row r="52" spans="1:23" ht="12.75" customHeight="1" x14ac:dyDescent="0.25">
      <c r="A52" s="18" t="s">
        <v>31</v>
      </c>
      <c r="B52" s="19">
        <f>SUM(B50:B51)</f>
        <v>2280.4273147156146</v>
      </c>
      <c r="C52" s="19">
        <f>SUM(C50:C51)</f>
        <v>0</v>
      </c>
      <c r="D52" s="19">
        <f>SUM(D50:D51)</f>
        <v>0</v>
      </c>
      <c r="E52" s="19">
        <f>SUM(E50:E51)</f>
        <v>2280.4273147156146</v>
      </c>
      <c r="G52" s="51">
        <f>SUM(G50:G51)</f>
        <v>149.80896548037208</v>
      </c>
      <c r="H52" s="51">
        <f>SUM(H50:H51)</f>
        <v>0</v>
      </c>
      <c r="I52" s="51">
        <f>SUM(I50:I51)</f>
        <v>0</v>
      </c>
      <c r="J52" s="51">
        <f>SUM(J50:J51)</f>
        <v>149.80896548037208</v>
      </c>
      <c r="L52" s="22">
        <f t="shared" si="13"/>
        <v>6.5693374445067246E-2</v>
      </c>
      <c r="M52" s="22" t="str">
        <f t="shared" si="13"/>
        <v>--</v>
      </c>
      <c r="N52" s="22" t="str">
        <f t="shared" si="13"/>
        <v>--</v>
      </c>
      <c r="O52" s="23">
        <f t="shared" si="13"/>
        <v>6.5693374445067246E-2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14">IF(B54&lt;&gt;0,G54/B54,"--")</f>
        <v>--</v>
      </c>
      <c r="M54" s="22" t="str">
        <f t="shared" si="14"/>
        <v>--</v>
      </c>
      <c r="N54" s="22" t="str">
        <f t="shared" si="14"/>
        <v>--</v>
      </c>
      <c r="O54" s="23" t="str">
        <f t="shared" si="14"/>
        <v>--</v>
      </c>
      <c r="Q54">
        <v>105</v>
      </c>
      <c r="U54">
        <f>$U$8</f>
        <v>18</v>
      </c>
      <c r="V54">
        <f>$V$8</f>
        <v>40</v>
      </c>
      <c r="W54">
        <f>$W$8</f>
        <v>62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18</v>
      </c>
      <c r="V55">
        <f>$V$8</f>
        <v>40</v>
      </c>
      <c r="W55">
        <f>$W$8</f>
        <v>62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14"/>
        <v>--</v>
      </c>
      <c r="M56" s="31" t="str">
        <f t="shared" si="14"/>
        <v>--</v>
      </c>
      <c r="N56" s="31" t="str">
        <f t="shared" si="14"/>
        <v>--</v>
      </c>
      <c r="O56" s="32" t="str">
        <f t="shared" si="14"/>
        <v>--</v>
      </c>
    </row>
    <row r="57" spans="1:23" ht="13.5" thickBot="1" x14ac:dyDescent="0.35">
      <c r="A57" s="33" t="s">
        <v>17</v>
      </c>
      <c r="B57" s="104">
        <f>SUM(B52,B56)</f>
        <v>2280.4273147156146</v>
      </c>
      <c r="C57" s="104">
        <f>SUM(C52,C56)</f>
        <v>0</v>
      </c>
      <c r="D57" s="104">
        <f>SUM(D52,D56)</f>
        <v>0</v>
      </c>
      <c r="E57" s="104">
        <f>SUM(E52,E56)</f>
        <v>2280.4273147156146</v>
      </c>
      <c r="F57" s="84"/>
      <c r="G57" s="81">
        <f>SUM(G52,G56)</f>
        <v>149.80896548037208</v>
      </c>
      <c r="H57" s="81">
        <f>SUM(H52,H56)</f>
        <v>0</v>
      </c>
      <c r="I57" s="81">
        <f>SUM(I52,I56)</f>
        <v>0</v>
      </c>
      <c r="J57" s="81">
        <f>SUM(J52,J56)</f>
        <v>149.80896548037208</v>
      </c>
      <c r="K57" s="84"/>
      <c r="L57" s="40">
        <f t="shared" si="14"/>
        <v>6.5693374445067246E-2</v>
      </c>
      <c r="M57" s="40" t="str">
        <f t="shared" si="14"/>
        <v>--</v>
      </c>
      <c r="N57" s="40" t="str">
        <f t="shared" si="14"/>
        <v>--</v>
      </c>
      <c r="O57" s="41">
        <f t="shared" si="14"/>
        <v>6.5693374445067246E-2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2280.4273147156146</v>
      </c>
      <c r="C59" s="19">
        <f>C46</f>
        <v>0</v>
      </c>
      <c r="D59" s="19">
        <f>D46</f>
        <v>0</v>
      </c>
      <c r="E59" s="19">
        <f>E46</f>
        <v>2280.4273147156146</v>
      </c>
      <c r="G59" s="51">
        <f>SUM(G46,G57)</f>
        <v>502.60541552031168</v>
      </c>
      <c r="H59" s="51">
        <f>SUM(H46,H57)</f>
        <v>0</v>
      </c>
      <c r="I59" s="51">
        <f>SUM(I46,I57)</f>
        <v>0</v>
      </c>
      <c r="J59" s="51">
        <f>SUM(J46,J57)</f>
        <v>502.60541552031168</v>
      </c>
      <c r="L59" s="22">
        <f>IF(B59&lt;&gt;0,G59/B59,"--")</f>
        <v>0.22039966469310168</v>
      </c>
      <c r="M59" s="22" t="str">
        <f>IF(C59&lt;&gt;0,H59/C59,"--")</f>
        <v>--</v>
      </c>
      <c r="N59" s="22" t="str">
        <f>IF(D59&lt;&gt;0,I59/D59,"--")</f>
        <v>--</v>
      </c>
      <c r="O59" s="22">
        <f>IF(E59&lt;&gt;0,J59/E59,"--")</f>
        <v>0.22039966469310168</v>
      </c>
      <c r="U59">
        <f>$U$8</f>
        <v>18</v>
      </c>
      <c r="V59">
        <f>$V$8</f>
        <v>40</v>
      </c>
      <c r="W59">
        <f>$W$8</f>
        <v>62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18</v>
      </c>
      <c r="V61">
        <f>$V$8</f>
        <v>40</v>
      </c>
      <c r="W61">
        <f>$W$8</f>
        <v>62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18</v>
      </c>
      <c r="V62">
        <f>$V$8</f>
        <v>40</v>
      </c>
      <c r="W62">
        <f>$W$8</f>
        <v>62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18</v>
      </c>
      <c r="V63">
        <f>$V$8</f>
        <v>40</v>
      </c>
      <c r="W63">
        <f>$W$8</f>
        <v>62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4.54 - Cost of Forwarded UAA Mail -- All Other Classes, Free Matter for the Blind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54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1.6643575183252046</v>
      </c>
      <c r="C8" s="64">
        <v>0</v>
      </c>
      <c r="D8" s="64">
        <v>0</v>
      </c>
      <c r="E8" s="54">
        <f t="shared" ref="E8:E13" si="0">SUM(B8:D8)</f>
        <v>1.6643575183252046</v>
      </c>
      <c r="F8" s="50"/>
      <c r="G8" s="51">
        <v>5.2987658367580827E-2</v>
      </c>
      <c r="H8" s="51">
        <v>0</v>
      </c>
      <c r="I8" s="51">
        <v>0</v>
      </c>
      <c r="J8" s="51">
        <f t="shared" ref="J8:J13" si="1">SUM(G8:I8)</f>
        <v>5.2987658367580827E-2</v>
      </c>
      <c r="K8" s="50"/>
      <c r="L8" s="22">
        <f t="shared" ref="L8:O14" si="2">IF(B8&lt;&gt;0,G8/B8,"--")</f>
        <v>3.1836704424480139E-2</v>
      </c>
      <c r="M8" s="22" t="str">
        <f t="shared" si="2"/>
        <v>--</v>
      </c>
      <c r="N8" s="22" t="str">
        <f t="shared" si="2"/>
        <v>--</v>
      </c>
      <c r="O8" s="23">
        <f t="shared" si="2"/>
        <v>3.1836704424480139E-2</v>
      </c>
      <c r="Q8">
        <v>28</v>
      </c>
      <c r="U8" s="24">
        <f>VLOOKUP($Y$6,FMap,5,FALSE)</f>
        <v>19</v>
      </c>
      <c r="V8" s="25">
        <f>VLOOKUP($Y$6,FMap,6,FALSE)</f>
        <v>41</v>
      </c>
      <c r="W8" s="26">
        <f>VLOOKUP($Y$6,FMap,7,FALSE)</f>
        <v>63</v>
      </c>
    </row>
    <row r="9" spans="1:25" x14ac:dyDescent="0.25">
      <c r="A9" s="27" t="s">
        <v>24</v>
      </c>
      <c r="B9" s="64">
        <v>1.6643575183252046</v>
      </c>
      <c r="C9" s="64">
        <v>0</v>
      </c>
      <c r="D9" s="64">
        <v>0</v>
      </c>
      <c r="E9" s="54">
        <f t="shared" si="0"/>
        <v>1.6643575183252046</v>
      </c>
      <c r="F9" s="50"/>
      <c r="G9" s="51">
        <v>1.276133471628612E-2</v>
      </c>
      <c r="H9" s="51">
        <v>0</v>
      </c>
      <c r="I9" s="51">
        <v>0</v>
      </c>
      <c r="J9" s="51">
        <f t="shared" si="1"/>
        <v>1.276133471628612E-2</v>
      </c>
      <c r="K9" s="50"/>
      <c r="L9" s="22">
        <f t="shared" si="2"/>
        <v>7.6674239613658763E-3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7.6674239613658763E-3</v>
      </c>
      <c r="Q9">
        <v>29</v>
      </c>
      <c r="U9">
        <f>$U$8</f>
        <v>19</v>
      </c>
      <c r="V9">
        <f>$V$8</f>
        <v>41</v>
      </c>
      <c r="W9">
        <f>$W$8</f>
        <v>63</v>
      </c>
    </row>
    <row r="10" spans="1:25" x14ac:dyDescent="0.25">
      <c r="A10" s="18" t="s">
        <v>25</v>
      </c>
      <c r="B10" s="54">
        <v>33.287150366504065</v>
      </c>
      <c r="C10" s="54">
        <v>0</v>
      </c>
      <c r="D10" s="54">
        <v>0</v>
      </c>
      <c r="E10" s="54">
        <f t="shared" si="0"/>
        <v>33.287150366504065</v>
      </c>
      <c r="F10" s="50"/>
      <c r="G10" s="51">
        <v>2.1605541189614828</v>
      </c>
      <c r="H10" s="51">
        <v>0</v>
      </c>
      <c r="I10" s="51">
        <v>0</v>
      </c>
      <c r="J10" s="51">
        <f t="shared" si="1"/>
        <v>2.1605541189614828</v>
      </c>
      <c r="K10" s="50"/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30</v>
      </c>
      <c r="S10">
        <v>10</v>
      </c>
      <c r="U10">
        <f>$U$8</f>
        <v>19</v>
      </c>
      <c r="V10">
        <f>$V$8</f>
        <v>41</v>
      </c>
      <c r="W10">
        <f>$W$8</f>
        <v>63</v>
      </c>
    </row>
    <row r="11" spans="1:25" x14ac:dyDescent="0.25">
      <c r="A11" s="18" t="s">
        <v>26</v>
      </c>
      <c r="B11" s="54">
        <v>12.380323400062025</v>
      </c>
      <c r="C11" s="54">
        <v>0</v>
      </c>
      <c r="D11" s="54">
        <v>0</v>
      </c>
      <c r="E11" s="54">
        <f t="shared" si="0"/>
        <v>12.380323400062025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19</v>
      </c>
      <c r="V11">
        <f>$V$8</f>
        <v>41</v>
      </c>
      <c r="W11">
        <f>$W$8</f>
        <v>63</v>
      </c>
    </row>
    <row r="12" spans="1:25" x14ac:dyDescent="0.25">
      <c r="A12" s="27" t="s">
        <v>92</v>
      </c>
      <c r="B12" s="54">
        <v>19.242469448116836</v>
      </c>
      <c r="C12" s="54">
        <v>0</v>
      </c>
      <c r="D12" s="54">
        <v>0</v>
      </c>
      <c r="E12" s="54">
        <f t="shared" si="0"/>
        <v>19.242469448116836</v>
      </c>
      <c r="F12" s="50"/>
      <c r="G12" s="51">
        <v>2.0319174223867078</v>
      </c>
      <c r="H12" s="51">
        <v>0</v>
      </c>
      <c r="I12" s="51">
        <v>0</v>
      </c>
      <c r="J12" s="51">
        <f t="shared" si="1"/>
        <v>2.0319174223867078</v>
      </c>
      <c r="K12" s="50"/>
      <c r="L12" s="22">
        <f t="shared" si="2"/>
        <v>0.10559546049249731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0.10559546049249731</v>
      </c>
      <c r="Q12">
        <f>Q11+1</f>
        <v>32</v>
      </c>
      <c r="R12">
        <v>33</v>
      </c>
      <c r="S12">
        <v>10</v>
      </c>
      <c r="U12">
        <f>$U$8</f>
        <v>19</v>
      </c>
      <c r="V12">
        <f>$V$8</f>
        <v>41</v>
      </c>
      <c r="W12">
        <f>$W$8</f>
        <v>63</v>
      </c>
    </row>
    <row r="13" spans="1:25" x14ac:dyDescent="0.25">
      <c r="A13" s="27" t="s">
        <v>93</v>
      </c>
      <c r="B13" s="54">
        <v>1.6643575183252035</v>
      </c>
      <c r="C13" s="54">
        <v>0</v>
      </c>
      <c r="D13" s="54">
        <v>0</v>
      </c>
      <c r="E13" s="54">
        <f t="shared" si="0"/>
        <v>1.6643575183252035</v>
      </c>
      <c r="F13" s="50"/>
      <c r="G13" s="51">
        <v>0.52209331352082522</v>
      </c>
      <c r="H13" s="51">
        <v>0</v>
      </c>
      <c r="I13" s="51">
        <v>0</v>
      </c>
      <c r="J13" s="51">
        <f t="shared" si="1"/>
        <v>0.52209331352082522</v>
      </c>
      <c r="K13" s="50"/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  <c r="Q13">
        <v>35</v>
      </c>
      <c r="S13">
        <v>10</v>
      </c>
      <c r="U13">
        <f>$U$8</f>
        <v>19</v>
      </c>
      <c r="V13">
        <f>$V$8</f>
        <v>41</v>
      </c>
      <c r="W13">
        <f>$W$8</f>
        <v>63</v>
      </c>
    </row>
    <row r="14" spans="1:25" x14ac:dyDescent="0.25">
      <c r="A14" s="18" t="s">
        <v>17</v>
      </c>
      <c r="B14" s="54">
        <f>B10</f>
        <v>33.287150366504065</v>
      </c>
      <c r="C14" s="54">
        <f>C10</f>
        <v>0</v>
      </c>
      <c r="D14" s="54">
        <f>D10</f>
        <v>0</v>
      </c>
      <c r="E14" s="54">
        <f>E10</f>
        <v>33.287150366504065</v>
      </c>
      <c r="F14" s="50"/>
      <c r="G14" s="51">
        <f>SUM(G8:G13)</f>
        <v>4.7803138479528826</v>
      </c>
      <c r="H14" s="51">
        <f>SUM(H8:H13)</f>
        <v>0</v>
      </c>
      <c r="I14" s="51">
        <f>SUM(I8:I13)</f>
        <v>0</v>
      </c>
      <c r="J14" s="51">
        <f>SUM(J8:J13)</f>
        <v>4.7803138479528826</v>
      </c>
      <c r="K14" s="50"/>
      <c r="L14" s="22">
        <f t="shared" si="2"/>
        <v>0.14360838327462178</v>
      </c>
      <c r="M14" s="22" t="str">
        <f t="shared" si="2"/>
        <v>--</v>
      </c>
      <c r="N14" s="22" t="str">
        <f t="shared" si="2"/>
        <v>--</v>
      </c>
      <c r="O14" s="23">
        <f t="shared" si="2"/>
        <v>0.14360838327462178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33.287150366504065</v>
      </c>
      <c r="C17" s="54">
        <f>C14</f>
        <v>0</v>
      </c>
      <c r="D17" s="54">
        <f>D14</f>
        <v>0</v>
      </c>
      <c r="E17" s="54">
        <f>SUM(B17:D17)</f>
        <v>33.287150366504065</v>
      </c>
      <c r="F17" s="50"/>
      <c r="G17" s="51">
        <v>4.3127216916774413</v>
      </c>
      <c r="H17" s="51">
        <v>0</v>
      </c>
      <c r="I17" s="51">
        <v>0</v>
      </c>
      <c r="J17" s="51">
        <f>SUM(G17:I17)</f>
        <v>4.3127216916774413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19</v>
      </c>
      <c r="V17">
        <f>$V$8</f>
        <v>41</v>
      </c>
      <c r="W17">
        <f>$W$8</f>
        <v>63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19</v>
      </c>
      <c r="V18">
        <f>$V$8</f>
        <v>41</v>
      </c>
      <c r="W18">
        <f>$W$8</f>
        <v>63</v>
      </c>
    </row>
    <row r="19" spans="1:23" x14ac:dyDescent="0.25">
      <c r="A19" s="18" t="s">
        <v>17</v>
      </c>
      <c r="B19" s="54">
        <f>B17</f>
        <v>33.287150366504065</v>
      </c>
      <c r="C19" s="54">
        <f>C17</f>
        <v>0</v>
      </c>
      <c r="D19" s="54">
        <f>D17</f>
        <v>0</v>
      </c>
      <c r="E19" s="54">
        <f>E17</f>
        <v>33.287150366504065</v>
      </c>
      <c r="F19" s="50"/>
      <c r="G19" s="51">
        <f>SUM(G17:G18)</f>
        <v>4.3127216916774413</v>
      </c>
      <c r="H19" s="51">
        <f>SUM(H17:H18)</f>
        <v>0</v>
      </c>
      <c r="I19" s="51">
        <f>SUM(I17:I18)</f>
        <v>0</v>
      </c>
      <c r="J19" s="51">
        <f>SUM(J17:J18)</f>
        <v>4.3127216916774413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33.287150366504065</v>
      </c>
      <c r="C21" s="54">
        <f>C19</f>
        <v>0</v>
      </c>
      <c r="D21" s="54">
        <f>D19</f>
        <v>0</v>
      </c>
      <c r="E21" s="54">
        <f>E19</f>
        <v>33.287150366504065</v>
      </c>
      <c r="F21" s="50"/>
      <c r="G21" s="51">
        <f>SUM(G14,G19)</f>
        <v>9.0930355396303248</v>
      </c>
      <c r="H21" s="51">
        <f>SUM(H14,H19)</f>
        <v>0</v>
      </c>
      <c r="I21" s="51">
        <f>SUM(I14,I19)</f>
        <v>0</v>
      </c>
      <c r="J21" s="51">
        <f>SUM(J14,J19)</f>
        <v>9.0930355396303248</v>
      </c>
      <c r="K21" s="50"/>
      <c r="L21" s="22">
        <f>IF(B21&lt;&gt;0,G21/B21,"--")</f>
        <v>0.27316953958246887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0.27316953958246887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0</v>
      </c>
      <c r="D25" s="64">
        <v>0</v>
      </c>
      <c r="E25" s="54">
        <f>SUM(B25:D25)</f>
        <v>0</v>
      </c>
      <c r="F25" s="50"/>
      <c r="G25" s="51">
        <v>0</v>
      </c>
      <c r="H25" s="51">
        <v>0</v>
      </c>
      <c r="I25" s="51">
        <v>0</v>
      </c>
      <c r="J25" s="51">
        <f>SUM(G25:I25)</f>
        <v>0</v>
      </c>
      <c r="K25" s="50"/>
      <c r="L25" s="22" t="str">
        <f t="shared" ref="L25:O28" si="4">IF(B25&lt;&gt;0,G25/B25,"--")</f>
        <v>--</v>
      </c>
      <c r="M25" s="22" t="str">
        <f t="shared" si="4"/>
        <v>--</v>
      </c>
      <c r="N25" s="22" t="str">
        <f t="shared" si="4"/>
        <v>--</v>
      </c>
      <c r="O25" s="23" t="str">
        <f t="shared" si="4"/>
        <v>--</v>
      </c>
      <c r="Q25">
        <v>1</v>
      </c>
      <c r="U25">
        <f>$U$8</f>
        <v>19</v>
      </c>
      <c r="V25">
        <f>$V$8</f>
        <v>41</v>
      </c>
      <c r="W25">
        <f>$W$8</f>
        <v>63</v>
      </c>
    </row>
    <row r="26" spans="1:23" x14ac:dyDescent="0.25">
      <c r="A26" s="27" t="s">
        <v>95</v>
      </c>
      <c r="B26" s="64">
        <v>0</v>
      </c>
      <c r="C26" s="64">
        <v>0</v>
      </c>
      <c r="D26" s="64">
        <v>0</v>
      </c>
      <c r="E26" s="54">
        <f>SUM(B26:D26)</f>
        <v>0</v>
      </c>
      <c r="F26" s="50"/>
      <c r="G26" s="51">
        <v>0</v>
      </c>
      <c r="H26" s="51">
        <v>0</v>
      </c>
      <c r="I26" s="51">
        <v>0</v>
      </c>
      <c r="J26" s="51">
        <f>SUM(G26:I26)</f>
        <v>0</v>
      </c>
      <c r="K26" s="50"/>
      <c r="L26" s="22" t="str">
        <f t="shared" si="4"/>
        <v>--</v>
      </c>
      <c r="M26" s="22" t="str">
        <f t="shared" si="4"/>
        <v>--</v>
      </c>
      <c r="N26" s="22" t="str">
        <f t="shared" si="4"/>
        <v>--</v>
      </c>
      <c r="O26" s="23" t="str">
        <f t="shared" si="4"/>
        <v>--</v>
      </c>
      <c r="Q26">
        <v>2</v>
      </c>
      <c r="U26">
        <f>$U$8</f>
        <v>19</v>
      </c>
      <c r="V26">
        <f>$V$8</f>
        <v>41</v>
      </c>
      <c r="W26">
        <f>$W$8</f>
        <v>63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19</v>
      </c>
      <c r="V27">
        <f>$V$8</f>
        <v>41</v>
      </c>
      <c r="W27">
        <f>$W$8</f>
        <v>63</v>
      </c>
    </row>
    <row r="28" spans="1:23" x14ac:dyDescent="0.25">
      <c r="A28" s="18" t="s">
        <v>15</v>
      </c>
      <c r="B28" s="64">
        <f>B25</f>
        <v>0</v>
      </c>
      <c r="C28" s="64">
        <f>C25</f>
        <v>0</v>
      </c>
      <c r="D28" s="64">
        <f>D25</f>
        <v>0</v>
      </c>
      <c r="E28" s="64">
        <f>E25</f>
        <v>0</v>
      </c>
      <c r="F28" s="50"/>
      <c r="G28" s="51">
        <f>SUM(G25:G27)</f>
        <v>0</v>
      </c>
      <c r="H28" s="51">
        <f>SUM(H25:H27)</f>
        <v>0</v>
      </c>
      <c r="I28" s="51">
        <f>SUM(I25:I27)</f>
        <v>0</v>
      </c>
      <c r="J28" s="51">
        <f>SUM(J25:J27)</f>
        <v>0</v>
      </c>
      <c r="K28" s="50"/>
      <c r="L28" s="22" t="str">
        <f t="shared" si="4"/>
        <v>--</v>
      </c>
      <c r="M28" s="22" t="str">
        <f t="shared" si="4"/>
        <v>--</v>
      </c>
      <c r="N28" s="22" t="str">
        <f t="shared" si="4"/>
        <v>--</v>
      </c>
      <c r="O28" s="23" t="str">
        <f t="shared" si="4"/>
        <v>--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10.649719375251513</v>
      </c>
      <c r="D31" s="64">
        <v>5.1594734889872855</v>
      </c>
      <c r="E31" s="54">
        <f>SUM(B31:D31)</f>
        <v>15.809192864238799</v>
      </c>
      <c r="F31" s="50"/>
      <c r="G31" s="51">
        <v>0</v>
      </c>
      <c r="H31" s="51">
        <v>0.66622537953253103</v>
      </c>
      <c r="I31" s="51">
        <v>0.4933674477168471</v>
      </c>
      <c r="J31" s="51">
        <f>SUM(G31:I31)</f>
        <v>1.1595928272493781</v>
      </c>
      <c r="K31" s="50"/>
      <c r="L31" s="22" t="str">
        <f t="shared" ref="L31:O34" si="5">IF(B31&lt;&gt;0,G31/B31,"--")</f>
        <v>--</v>
      </c>
      <c r="M31" s="22">
        <f t="shared" si="5"/>
        <v>6.2558022052745119E-2</v>
      </c>
      <c r="N31" s="22">
        <f t="shared" si="5"/>
        <v>9.5623603604112428E-2</v>
      </c>
      <c r="O31" s="23">
        <f t="shared" si="5"/>
        <v>7.334927451435147E-2</v>
      </c>
      <c r="Q31">
        <v>0</v>
      </c>
      <c r="U31">
        <f>$U$8</f>
        <v>19</v>
      </c>
      <c r="V31">
        <f>$V$8</f>
        <v>41</v>
      </c>
      <c r="W31">
        <f>$W$8</f>
        <v>63</v>
      </c>
    </row>
    <row r="32" spans="1:23" x14ac:dyDescent="0.25">
      <c r="A32" s="27" t="s">
        <v>97</v>
      </c>
      <c r="B32" s="64">
        <v>0</v>
      </c>
      <c r="C32" s="64">
        <v>10.649719375251516</v>
      </c>
      <c r="D32" s="64">
        <v>5.1594734889872864</v>
      </c>
      <c r="E32" s="54">
        <f>SUM(B32:D32)</f>
        <v>15.809192864238803</v>
      </c>
      <c r="F32" s="50"/>
      <c r="G32" s="51">
        <v>0</v>
      </c>
      <c r="H32" s="51">
        <v>3.3407168925382202</v>
      </c>
      <c r="I32" s="51">
        <v>1.6184783498913426</v>
      </c>
      <c r="J32" s="51">
        <f>SUM(G32:I32)</f>
        <v>4.9591952424295629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0.31369060299387669</v>
      </c>
      <c r="O32" s="23">
        <f t="shared" si="5"/>
        <v>0.31369060299387669</v>
      </c>
      <c r="Q32">
        <v>3</v>
      </c>
      <c r="U32">
        <f>$U$8</f>
        <v>19</v>
      </c>
      <c r="V32">
        <f>$V$8</f>
        <v>41</v>
      </c>
      <c r="W32">
        <f>$W$8</f>
        <v>63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19</v>
      </c>
      <c r="V33">
        <f>$V$8</f>
        <v>41</v>
      </c>
      <c r="W33">
        <f>$W$8</f>
        <v>63</v>
      </c>
    </row>
    <row r="34" spans="1:23" x14ac:dyDescent="0.25">
      <c r="A34" s="18" t="s">
        <v>15</v>
      </c>
      <c r="B34" s="64">
        <f>B31</f>
        <v>0</v>
      </c>
      <c r="C34" s="64">
        <f>C31</f>
        <v>10.649719375251513</v>
      </c>
      <c r="D34" s="64">
        <f>D31</f>
        <v>5.1594734889872855</v>
      </c>
      <c r="E34" s="64">
        <f>E31</f>
        <v>15.809192864238799</v>
      </c>
      <c r="F34" s="50"/>
      <c r="G34" s="51">
        <f>SUM(G31:G33)</f>
        <v>0</v>
      </c>
      <c r="H34" s="51">
        <f>SUM(H31:H33)</f>
        <v>4.0069422720707513</v>
      </c>
      <c r="I34" s="51">
        <f>SUM(I31:I33)</f>
        <v>2.1118457976081899</v>
      </c>
      <c r="J34" s="51">
        <f>SUM(J31:J33)</f>
        <v>6.1187880696789412</v>
      </c>
      <c r="K34" s="50"/>
      <c r="L34" s="22" t="str">
        <f t="shared" si="5"/>
        <v>--</v>
      </c>
      <c r="M34" s="22">
        <f t="shared" si="5"/>
        <v>0.37624862504662193</v>
      </c>
      <c r="N34" s="22">
        <f t="shared" si="5"/>
        <v>0.40931420659798917</v>
      </c>
      <c r="O34" s="23">
        <f t="shared" si="5"/>
        <v>0.38703987750822827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10.649719375251513</v>
      </c>
      <c r="D37" s="64">
        <f>D28+D34</f>
        <v>5.1594734889872855</v>
      </c>
      <c r="E37" s="54">
        <f>SUM(B37:D37)</f>
        <v>15.809192864238799</v>
      </c>
      <c r="F37" s="50"/>
      <c r="G37" s="51">
        <v>0</v>
      </c>
      <c r="H37" s="51">
        <v>4.4351954463277705</v>
      </c>
      <c r="I37" s="51">
        <v>16.835245838250554</v>
      </c>
      <c r="J37" s="51">
        <f>SUM(G37:I37)</f>
        <v>21.270441284578325</v>
      </c>
      <c r="K37" s="50"/>
      <c r="L37" s="22" t="str">
        <f t="shared" ref="L37:O39" si="6">IF(B37&lt;&gt;0,G37/B37,"--")</f>
        <v>--</v>
      </c>
      <c r="M37" s="22">
        <f t="shared" si="6"/>
        <v>0.41646125029684411</v>
      </c>
      <c r="N37" s="22">
        <f t="shared" si="6"/>
        <v>3.2629774867890675</v>
      </c>
      <c r="O37" s="23">
        <f t="shared" si="6"/>
        <v>1.3454476434842635</v>
      </c>
      <c r="Q37">
        <v>7</v>
      </c>
      <c r="U37">
        <f>$U$8</f>
        <v>19</v>
      </c>
      <c r="V37">
        <f>$V$8</f>
        <v>41</v>
      </c>
      <c r="W37">
        <f>$W$8</f>
        <v>63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19</v>
      </c>
      <c r="V38">
        <f>$V$8</f>
        <v>41</v>
      </c>
      <c r="W38">
        <f>$W$8</f>
        <v>63</v>
      </c>
    </row>
    <row r="39" spans="1:23" x14ac:dyDescent="0.25">
      <c r="A39" s="18" t="s">
        <v>17</v>
      </c>
      <c r="B39" s="64">
        <f>B37</f>
        <v>0</v>
      </c>
      <c r="C39" s="64">
        <f>C37</f>
        <v>10.649719375251513</v>
      </c>
      <c r="D39" s="64">
        <f>D37</f>
        <v>5.1594734889872855</v>
      </c>
      <c r="E39" s="64">
        <f>E37</f>
        <v>15.809192864238799</v>
      </c>
      <c r="F39" s="50"/>
      <c r="G39" s="51">
        <f>SUM(G37:G38)</f>
        <v>0</v>
      </c>
      <c r="H39" s="51">
        <f>SUM(H37:H38)</f>
        <v>4.4351954463277705</v>
      </c>
      <c r="I39" s="51">
        <f>SUM(I37:I38)</f>
        <v>16.835245838250554</v>
      </c>
      <c r="J39" s="51">
        <f>SUM(J37:J38)</f>
        <v>21.270441284578325</v>
      </c>
      <c r="K39" s="50"/>
      <c r="L39" s="22" t="str">
        <f t="shared" si="6"/>
        <v>--</v>
      </c>
      <c r="M39" s="22">
        <f t="shared" si="6"/>
        <v>0.41646125029684411</v>
      </c>
      <c r="N39" s="22">
        <f t="shared" si="6"/>
        <v>3.2629774867890675</v>
      </c>
      <c r="O39" s="23">
        <f t="shared" si="6"/>
        <v>1.3454476434842635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10.649719375251513</v>
      </c>
      <c r="D41" s="68">
        <f>D39</f>
        <v>5.1594734889872855</v>
      </c>
      <c r="E41" s="59">
        <f>SUM(B41:D41)</f>
        <v>15.809192864238799</v>
      </c>
      <c r="F41" s="60"/>
      <c r="G41" s="69">
        <f>SUM(G28,G34,G39)</f>
        <v>0</v>
      </c>
      <c r="H41" s="69">
        <f>SUM(H28,H34,H39)</f>
        <v>8.4421377183985218</v>
      </c>
      <c r="I41" s="69">
        <f>SUM(I28,I34,I39)</f>
        <v>18.947091635858744</v>
      </c>
      <c r="J41" s="69">
        <f>SUM(J28,J34,J39)</f>
        <v>27.389229354257267</v>
      </c>
      <c r="K41" s="60"/>
      <c r="L41" s="31" t="str">
        <f t="shared" ref="L41:O42" si="7">IF(B41&lt;&gt;0,G41/B41,"--")</f>
        <v>--</v>
      </c>
      <c r="M41" s="31">
        <f t="shared" si="7"/>
        <v>0.79270987534346604</v>
      </c>
      <c r="N41" s="31">
        <f t="shared" si="7"/>
        <v>3.6722916933870566</v>
      </c>
      <c r="O41" s="32">
        <f t="shared" si="7"/>
        <v>1.7324875209924917</v>
      </c>
    </row>
    <row r="42" spans="1:23" ht="13.5" thickBot="1" x14ac:dyDescent="0.35">
      <c r="A42" s="33" t="s">
        <v>17</v>
      </c>
      <c r="B42" s="80">
        <f>B21+B41</f>
        <v>33.287150366504065</v>
      </c>
      <c r="C42" s="80">
        <f>C21+C41</f>
        <v>10.649719375251513</v>
      </c>
      <c r="D42" s="80">
        <f>D21+D41</f>
        <v>5.1594734889872855</v>
      </c>
      <c r="E42" s="80">
        <f>E21+E41</f>
        <v>49.09634323074286</v>
      </c>
      <c r="F42" s="34"/>
      <c r="G42" s="81">
        <f>SUM(G21,G41)</f>
        <v>9.0930355396303248</v>
      </c>
      <c r="H42" s="81">
        <f>SUM(H21,H41)</f>
        <v>8.4421377183985218</v>
      </c>
      <c r="I42" s="81">
        <f>SUM(I21,I41)</f>
        <v>18.947091635858744</v>
      </c>
      <c r="J42" s="81">
        <f>SUM(J21,J41)</f>
        <v>36.482264893887589</v>
      </c>
      <c r="K42" s="34"/>
      <c r="L42" s="40">
        <f t="shared" si="7"/>
        <v>0.27316953958246887</v>
      </c>
      <c r="M42" s="40">
        <f t="shared" si="7"/>
        <v>0.79270987534346604</v>
      </c>
      <c r="N42" s="40">
        <f t="shared" si="7"/>
        <v>3.6722916933870566</v>
      </c>
      <c r="O42" s="41">
        <f t="shared" si="7"/>
        <v>0.74307499282438083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19</v>
      </c>
      <c r="V46">
        <f>$V$8</f>
        <v>41</v>
      </c>
      <c r="W46">
        <f>$W$8</f>
        <v>63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19</v>
      </c>
      <c r="V47">
        <f>$V$8</f>
        <v>41</v>
      </c>
      <c r="W47">
        <f>$W$8</f>
        <v>63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19</v>
      </c>
      <c r="V50">
        <f>$V$8</f>
        <v>41</v>
      </c>
      <c r="W50">
        <f>$W$8</f>
        <v>63</v>
      </c>
    </row>
    <row r="51" spans="1:23" x14ac:dyDescent="0.25">
      <c r="A51" s="18" t="s">
        <v>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19</v>
      </c>
      <c r="V51">
        <f>$V$8</f>
        <v>41</v>
      </c>
      <c r="W51">
        <f>$W$8</f>
        <v>63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0</v>
      </c>
      <c r="E52" s="103">
        <f>SUM(E50:E51)</f>
        <v>0</v>
      </c>
      <c r="F52" s="102"/>
      <c r="G52" s="69">
        <f>SUM(G50:G51)</f>
        <v>0</v>
      </c>
      <c r="H52" s="69">
        <f>SUM(H50:H51)</f>
        <v>0</v>
      </c>
      <c r="I52" s="69">
        <f>SUM(I50:I51)</f>
        <v>0</v>
      </c>
      <c r="J52" s="69">
        <f>SUM(J50:J51)</f>
        <v>0</v>
      </c>
      <c r="K52" s="28"/>
      <c r="L52" s="31" t="str">
        <f t="shared" si="9"/>
        <v>--</v>
      </c>
      <c r="M52" s="31" t="str">
        <f t="shared" si="9"/>
        <v>--</v>
      </c>
      <c r="N52" s="31" t="str">
        <f t="shared" si="9"/>
        <v>--</v>
      </c>
      <c r="O52" s="32" t="str">
        <f t="shared" si="9"/>
        <v>--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0</v>
      </c>
      <c r="D53" s="82">
        <f>SUM(D48,D52)</f>
        <v>0</v>
      </c>
      <c r="E53" s="82">
        <f>SUM(E48,E52)</f>
        <v>0</v>
      </c>
      <c r="F53" s="38"/>
      <c r="G53" s="81">
        <f>SUM(G48,G52)</f>
        <v>0</v>
      </c>
      <c r="H53" s="81">
        <f>SUM(H48,H52)</f>
        <v>0</v>
      </c>
      <c r="I53" s="81">
        <f>SUM(I48,I52)</f>
        <v>0</v>
      </c>
      <c r="J53" s="81">
        <f>SUM(J48,J52)</f>
        <v>0</v>
      </c>
      <c r="K53" s="37"/>
      <c r="L53" s="40" t="str">
        <f t="shared" si="9"/>
        <v>--</v>
      </c>
      <c r="M53" s="40" t="str">
        <f t="shared" si="9"/>
        <v>--</v>
      </c>
      <c r="N53" s="40" t="str">
        <f t="shared" si="9"/>
        <v>--</v>
      </c>
      <c r="O53" s="41" t="str">
        <f t="shared" si="9"/>
        <v>--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33.287150366504065</v>
      </c>
      <c r="C55" s="65">
        <f>C42</f>
        <v>10.649719375251513</v>
      </c>
      <c r="D55" s="65">
        <f>D42</f>
        <v>5.1594734889872855</v>
      </c>
      <c r="E55" s="65">
        <f>E42</f>
        <v>49.09634323074286</v>
      </c>
      <c r="F55" s="42"/>
      <c r="G55" s="51">
        <f>G42+G53</f>
        <v>9.0930355396303248</v>
      </c>
      <c r="H55" s="51">
        <f>H42+H53</f>
        <v>8.4421377183985218</v>
      </c>
      <c r="I55" s="51">
        <f>I42+I53</f>
        <v>18.947091635858744</v>
      </c>
      <c r="J55" s="51">
        <f>J42+J53</f>
        <v>36.482264893887589</v>
      </c>
      <c r="K55" s="19"/>
      <c r="L55" s="22">
        <f>IF(B55&lt;&gt;0,G55/B55,"--")</f>
        <v>0.27316953958246887</v>
      </c>
      <c r="M55" s="22">
        <f>IF(C55&lt;&gt;0,H55/C55,"--")</f>
        <v>0.79270987534346604</v>
      </c>
      <c r="N55" s="22">
        <f>IF(D55&lt;&gt;0,I55/D55,"--")</f>
        <v>3.6722916933870566</v>
      </c>
      <c r="O55" s="22">
        <f>IF(E55&lt;&gt;0,J55/E55,"--")</f>
        <v>0.74307499282438083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19</v>
      </c>
      <c r="V57">
        <f>$V$8</f>
        <v>41</v>
      </c>
      <c r="W57">
        <f>$W$8</f>
        <v>63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19</v>
      </c>
      <c r="V58">
        <f>$V$8</f>
        <v>41</v>
      </c>
      <c r="W58">
        <f>$W$8</f>
        <v>63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0</v>
      </c>
      <c r="Q59">
        <v>47</v>
      </c>
      <c r="S59">
        <v>31</v>
      </c>
      <c r="U59">
        <f>$U$8</f>
        <v>19</v>
      </c>
      <c r="V59">
        <f>$V$8</f>
        <v>41</v>
      </c>
      <c r="W59">
        <f>$W$8</f>
        <v>63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4.55 - Cost of Returned-to-Sender UAA Mail -- All Other Classes, Free Matter for the Blind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55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0.35572448679409058</v>
      </c>
      <c r="C8" s="19">
        <v>0</v>
      </c>
      <c r="D8" s="19">
        <v>0</v>
      </c>
      <c r="E8" s="19">
        <f t="shared" ref="E8:E13" si="0">SUM(B8:D8)</f>
        <v>0.35572448679409058</v>
      </c>
      <c r="G8" s="51">
        <v>1.1325095342613351E-2</v>
      </c>
      <c r="H8" s="51">
        <v>0</v>
      </c>
      <c r="I8" s="51">
        <v>0</v>
      </c>
      <c r="J8" s="21">
        <f t="shared" ref="J8:J13" si="1">SUM(G8:I8)</f>
        <v>1.1325095342613351E-2</v>
      </c>
      <c r="L8" s="22">
        <f t="shared" ref="L8:O14" si="2">IF(B8&lt;&gt;0,G8/B8,"--")</f>
        <v>3.1836704424480139E-2</v>
      </c>
      <c r="M8" s="22" t="str">
        <f t="shared" si="2"/>
        <v>--</v>
      </c>
      <c r="N8" s="22" t="str">
        <f t="shared" si="2"/>
        <v>--</v>
      </c>
      <c r="O8" s="23">
        <f t="shared" si="2"/>
        <v>3.1836704424480139E-2</v>
      </c>
      <c r="Q8">
        <v>38</v>
      </c>
      <c r="U8" s="24">
        <f>VLOOKUP($Y$6,RMap,4,FALSE)</f>
        <v>19</v>
      </c>
      <c r="V8" s="25">
        <f>VLOOKUP($Y$6,RMap,5,FALSE)</f>
        <v>41</v>
      </c>
      <c r="W8" s="26">
        <f>VLOOKUP($Y$6,RMap,6,FALSE)</f>
        <v>63</v>
      </c>
    </row>
    <row r="9" spans="1:25" ht="12.75" customHeight="1" x14ac:dyDescent="0.25">
      <c r="A9" s="27" t="s">
        <v>24</v>
      </c>
      <c r="B9" s="19">
        <v>0.35572448679409058</v>
      </c>
      <c r="C9" s="19">
        <v>0</v>
      </c>
      <c r="D9" s="19">
        <v>0</v>
      </c>
      <c r="E9" s="19">
        <f t="shared" si="0"/>
        <v>0.35572448679409058</v>
      </c>
      <c r="G9" s="51">
        <v>2.7274904536895898E-3</v>
      </c>
      <c r="H9" s="51">
        <v>0</v>
      </c>
      <c r="I9" s="51">
        <v>0</v>
      </c>
      <c r="J9" s="21">
        <f t="shared" si="1"/>
        <v>2.7274904536895898E-3</v>
      </c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  <c r="Q9">
        <v>39</v>
      </c>
      <c r="U9">
        <f>$U$8</f>
        <v>19</v>
      </c>
      <c r="V9">
        <f>$V$8</f>
        <v>41</v>
      </c>
      <c r="W9">
        <f>$W$8</f>
        <v>63</v>
      </c>
    </row>
    <row r="10" spans="1:25" ht="12.75" customHeight="1" x14ac:dyDescent="0.25">
      <c r="A10" s="18" t="s">
        <v>25</v>
      </c>
      <c r="B10" s="19">
        <v>7.1144897358818051</v>
      </c>
      <c r="C10" s="19">
        <v>0</v>
      </c>
      <c r="D10" s="19">
        <v>0</v>
      </c>
      <c r="E10" s="19">
        <f t="shared" si="0"/>
        <v>7.1144897358818051</v>
      </c>
      <c r="G10" s="51">
        <v>0.46177699003746125</v>
      </c>
      <c r="H10" s="51">
        <v>0</v>
      </c>
      <c r="I10" s="51">
        <v>0</v>
      </c>
      <c r="J10" s="21">
        <f t="shared" si="1"/>
        <v>0.46177699003746125</v>
      </c>
      <c r="L10" s="22">
        <f t="shared" si="2"/>
        <v>6.4906550881435252E-2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6.4906550881435252E-2</v>
      </c>
      <c r="Q10">
        <v>40</v>
      </c>
      <c r="S10">
        <v>10</v>
      </c>
      <c r="U10">
        <f>$U$8</f>
        <v>19</v>
      </c>
      <c r="V10">
        <f>$V$8</f>
        <v>41</v>
      </c>
      <c r="W10">
        <f>$W$8</f>
        <v>63</v>
      </c>
    </row>
    <row r="11" spans="1:25" ht="12.75" customHeight="1" x14ac:dyDescent="0.25">
      <c r="A11" s="18" t="s">
        <v>26</v>
      </c>
      <c r="B11" s="19">
        <v>2.6460565950178405</v>
      </c>
      <c r="C11" s="19">
        <v>0</v>
      </c>
      <c r="D11" s="19">
        <v>0</v>
      </c>
      <c r="E11" s="19">
        <f t="shared" si="0"/>
        <v>2.6460565950178405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41</v>
      </c>
      <c r="S11">
        <v>10</v>
      </c>
      <c r="U11">
        <f>$U$8</f>
        <v>19</v>
      </c>
      <c r="V11">
        <f>$V$8</f>
        <v>41</v>
      </c>
      <c r="W11">
        <f>$W$8</f>
        <v>63</v>
      </c>
    </row>
    <row r="12" spans="1:25" ht="12.75" customHeight="1" x14ac:dyDescent="0.25">
      <c r="A12" s="27" t="s">
        <v>92</v>
      </c>
      <c r="B12" s="19">
        <v>4.1127086540698743</v>
      </c>
      <c r="C12" s="19">
        <v>0</v>
      </c>
      <c r="D12" s="19">
        <v>0</v>
      </c>
      <c r="E12" s="19">
        <f t="shared" si="0"/>
        <v>4.1127086540698743</v>
      </c>
      <c r="G12" s="51">
        <v>0.43428336419798713</v>
      </c>
      <c r="H12" s="51">
        <v>0</v>
      </c>
      <c r="I12" s="51">
        <v>0</v>
      </c>
      <c r="J12" s="21">
        <f t="shared" si="1"/>
        <v>0.43428336419798713</v>
      </c>
      <c r="L12" s="22">
        <f t="shared" si="2"/>
        <v>0.1055954604924973</v>
      </c>
      <c r="M12" s="22" t="str">
        <f t="shared" si="2"/>
        <v>--</v>
      </c>
      <c r="N12" s="22" t="str">
        <f t="shared" si="2"/>
        <v>--</v>
      </c>
      <c r="O12" s="23">
        <f t="shared" si="2"/>
        <v>0.1055954604924973</v>
      </c>
      <c r="Q12">
        <v>42</v>
      </c>
      <c r="R12">
        <v>43</v>
      </c>
      <c r="S12">
        <v>10</v>
      </c>
      <c r="U12">
        <f>$U$8</f>
        <v>19</v>
      </c>
      <c r="V12">
        <f>$V$8</f>
        <v>41</v>
      </c>
      <c r="W12">
        <f>$W$8</f>
        <v>63</v>
      </c>
    </row>
    <row r="13" spans="1:25" ht="12.75" customHeight="1" x14ac:dyDescent="0.25">
      <c r="A13" s="27" t="s">
        <v>104</v>
      </c>
      <c r="B13" s="19">
        <v>0.35572448679409024</v>
      </c>
      <c r="C13" s="19">
        <v>0</v>
      </c>
      <c r="D13" s="19">
        <v>0</v>
      </c>
      <c r="E13" s="19">
        <f t="shared" si="0"/>
        <v>0.35572448679409024</v>
      </c>
      <c r="G13" s="51">
        <v>0.11158742876212552</v>
      </c>
      <c r="H13" s="51">
        <v>0</v>
      </c>
      <c r="I13" s="51">
        <v>0</v>
      </c>
      <c r="J13" s="21">
        <f t="shared" si="1"/>
        <v>0.11158742876212552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  <c r="Q13">
        <v>45</v>
      </c>
      <c r="S13">
        <v>10</v>
      </c>
      <c r="U13">
        <f>$U$8</f>
        <v>19</v>
      </c>
      <c r="V13">
        <f>$V$8</f>
        <v>41</v>
      </c>
      <c r="W13">
        <f>$W$8</f>
        <v>63</v>
      </c>
    </row>
    <row r="14" spans="1:25" ht="12.75" customHeight="1" x14ac:dyDescent="0.25">
      <c r="A14" s="18" t="s">
        <v>17</v>
      </c>
      <c r="B14" s="19">
        <f>B10</f>
        <v>7.1144897358818051</v>
      </c>
      <c r="C14" s="19">
        <f>C10</f>
        <v>0</v>
      </c>
      <c r="D14" s="19">
        <f>D10</f>
        <v>0</v>
      </c>
      <c r="E14" s="19">
        <f>E10</f>
        <v>7.1144897358818051</v>
      </c>
      <c r="G14" s="21">
        <f>SUM(G8:G13)</f>
        <v>1.0217003687938768</v>
      </c>
      <c r="H14" s="21">
        <f>SUM(H8:H13)</f>
        <v>0</v>
      </c>
      <c r="I14" s="21">
        <f>SUM(I8:I13)</f>
        <v>0</v>
      </c>
      <c r="J14" s="21">
        <f>SUM(J8:J13)</f>
        <v>1.0217003687938768</v>
      </c>
      <c r="L14" s="22">
        <f t="shared" si="2"/>
        <v>0.14360838327462178</v>
      </c>
      <c r="M14" s="22" t="str">
        <f t="shared" si="2"/>
        <v>--</v>
      </c>
      <c r="N14" s="22" t="str">
        <f t="shared" si="2"/>
        <v>--</v>
      </c>
      <c r="O14" s="23">
        <f t="shared" si="2"/>
        <v>0.14360838327462178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119.12277497083284</v>
      </c>
      <c r="C17" s="19">
        <v>0</v>
      </c>
      <c r="D17" s="19">
        <v>0</v>
      </c>
      <c r="E17" s="19">
        <f t="shared" ref="E17:E22" si="3">SUM(B17:D17)</f>
        <v>119.12277497083284</v>
      </c>
      <c r="G17" s="51">
        <v>2.3360106420265261</v>
      </c>
      <c r="H17" s="51">
        <v>0</v>
      </c>
      <c r="I17" s="51">
        <v>0</v>
      </c>
      <c r="J17" s="21">
        <f t="shared" ref="J17:J22" si="4">SUM(G17:I17)</f>
        <v>2.3360106420265261</v>
      </c>
      <c r="L17" s="22">
        <f t="shared" ref="L17:O23" si="5">IF(B17&lt;&gt;0,G17/B17,"--")</f>
        <v>1.9610109339700133E-2</v>
      </c>
      <c r="M17" s="22" t="str">
        <f t="shared" si="5"/>
        <v>--</v>
      </c>
      <c r="N17" s="22" t="str">
        <f t="shared" si="5"/>
        <v>--</v>
      </c>
      <c r="O17" s="23">
        <f t="shared" si="5"/>
        <v>1.9610109339700133E-2</v>
      </c>
      <c r="Q17">
        <v>48</v>
      </c>
      <c r="R17">
        <v>65</v>
      </c>
      <c r="U17">
        <f t="shared" ref="U17:U22" si="6">$U$8</f>
        <v>19</v>
      </c>
      <c r="V17">
        <f t="shared" ref="V17:V22" si="7">$V$8</f>
        <v>41</v>
      </c>
      <c r="W17">
        <f t="shared" ref="W17:W22" si="8">$W$8</f>
        <v>63</v>
      </c>
    </row>
    <row r="18" spans="1:30" ht="12.75" customHeight="1" x14ac:dyDescent="0.25">
      <c r="A18" s="27" t="s">
        <v>24</v>
      </c>
      <c r="B18" s="19">
        <v>119.12277497083284</v>
      </c>
      <c r="C18" s="19">
        <v>0</v>
      </c>
      <c r="D18" s="19">
        <v>0</v>
      </c>
      <c r="E18" s="19">
        <f t="shared" si="3"/>
        <v>119.12277497083284</v>
      </c>
      <c r="G18" s="51">
        <v>3.3664664855127504</v>
      </c>
      <c r="H18" s="51">
        <v>0</v>
      </c>
      <c r="I18" s="51">
        <v>0</v>
      </c>
      <c r="J18" s="21">
        <f t="shared" si="4"/>
        <v>3.3664664855127504</v>
      </c>
      <c r="L18" s="22">
        <f t="shared" si="5"/>
        <v>2.8260477363266836E-2</v>
      </c>
      <c r="M18" s="22" t="str">
        <f t="shared" si="5"/>
        <v>--</v>
      </c>
      <c r="N18" s="22" t="str">
        <f t="shared" si="5"/>
        <v>--</v>
      </c>
      <c r="O18" s="23">
        <f t="shared" si="5"/>
        <v>2.8260477363266836E-2</v>
      </c>
      <c r="Q18">
        <v>49</v>
      </c>
      <c r="R18">
        <v>66</v>
      </c>
      <c r="U18">
        <f t="shared" si="6"/>
        <v>19</v>
      </c>
      <c r="V18">
        <f t="shared" si="7"/>
        <v>41</v>
      </c>
      <c r="W18">
        <f t="shared" si="8"/>
        <v>63</v>
      </c>
    </row>
    <row r="19" spans="1:30" ht="12.75" customHeight="1" x14ac:dyDescent="0.25">
      <c r="A19" s="18" t="s">
        <v>25</v>
      </c>
      <c r="B19" s="19">
        <v>164.9544526366019</v>
      </c>
      <c r="C19" s="19">
        <v>0</v>
      </c>
      <c r="D19" s="19">
        <v>0</v>
      </c>
      <c r="E19" s="19">
        <f t="shared" si="3"/>
        <v>164.9544526366019</v>
      </c>
      <c r="G19" s="51">
        <v>-0.65645328721918883</v>
      </c>
      <c r="H19" s="51">
        <v>0</v>
      </c>
      <c r="I19" s="51">
        <v>0</v>
      </c>
      <c r="J19" s="21">
        <f t="shared" si="4"/>
        <v>-0.65645328721918883</v>
      </c>
      <c r="L19" s="22">
        <f t="shared" si="5"/>
        <v>-3.9796033191378541E-3</v>
      </c>
      <c r="M19" s="22" t="str">
        <f t="shared" si="5"/>
        <v>--</v>
      </c>
      <c r="N19" s="22" t="str">
        <f t="shared" si="5"/>
        <v>--</v>
      </c>
      <c r="O19" s="23">
        <f t="shared" si="5"/>
        <v>-3.9796033191378541E-3</v>
      </c>
      <c r="Q19">
        <v>50</v>
      </c>
      <c r="R19">
        <v>67</v>
      </c>
      <c r="S19">
        <v>27</v>
      </c>
      <c r="T19">
        <v>10</v>
      </c>
      <c r="U19">
        <f t="shared" si="6"/>
        <v>19</v>
      </c>
      <c r="V19">
        <f t="shared" si="7"/>
        <v>41</v>
      </c>
      <c r="W19">
        <f t="shared" si="8"/>
        <v>63</v>
      </c>
    </row>
    <row r="20" spans="1:30" ht="12.75" customHeight="1" x14ac:dyDescent="0.25">
      <c r="A20" s="18" t="s">
        <v>26</v>
      </c>
      <c r="B20" s="19">
        <v>62.293122741749684</v>
      </c>
      <c r="C20" s="19">
        <v>0</v>
      </c>
      <c r="D20" s="19">
        <v>0</v>
      </c>
      <c r="E20" s="19">
        <f t="shared" si="3"/>
        <v>62.293122741749684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19</v>
      </c>
      <c r="V20">
        <f t="shared" si="7"/>
        <v>41</v>
      </c>
      <c r="W20">
        <f t="shared" si="8"/>
        <v>63</v>
      </c>
    </row>
    <row r="21" spans="1:30" ht="12.75" customHeight="1" x14ac:dyDescent="0.25">
      <c r="A21" s="27" t="s">
        <v>92</v>
      </c>
      <c r="B21" s="19">
        <v>94.413607263022115</v>
      </c>
      <c r="C21" s="19">
        <v>0</v>
      </c>
      <c r="D21" s="19">
        <v>0</v>
      </c>
      <c r="E21" s="19">
        <f t="shared" si="3"/>
        <v>94.413607263022115</v>
      </c>
      <c r="G21" s="51">
        <v>-2.0886207531601504</v>
      </c>
      <c r="H21" s="51">
        <v>0</v>
      </c>
      <c r="I21" s="51">
        <v>0</v>
      </c>
      <c r="J21" s="21">
        <f t="shared" si="4"/>
        <v>-2.0886207531601504</v>
      </c>
      <c r="L21" s="22">
        <f t="shared" si="5"/>
        <v>-2.2122031068483244E-2</v>
      </c>
      <c r="M21" s="22" t="str">
        <f t="shared" si="5"/>
        <v>--</v>
      </c>
      <c r="N21" s="22" t="str">
        <f t="shared" si="5"/>
        <v>--</v>
      </c>
      <c r="O21" s="23">
        <f t="shared" si="5"/>
        <v>-2.2122031068483244E-2</v>
      </c>
      <c r="Q21">
        <v>52</v>
      </c>
      <c r="R21">
        <v>70</v>
      </c>
      <c r="S21">
        <v>27</v>
      </c>
      <c r="T21">
        <v>10</v>
      </c>
      <c r="U21">
        <f t="shared" si="6"/>
        <v>19</v>
      </c>
      <c r="V21">
        <f t="shared" si="7"/>
        <v>41</v>
      </c>
      <c r="W21">
        <f t="shared" si="8"/>
        <v>63</v>
      </c>
    </row>
    <row r="22" spans="1:30" ht="12.75" customHeight="1" x14ac:dyDescent="0.25">
      <c r="A22" s="27" t="s">
        <v>104</v>
      </c>
      <c r="B22" s="19">
        <v>8.2477226318300954</v>
      </c>
      <c r="C22" s="19">
        <v>0</v>
      </c>
      <c r="D22" s="19">
        <v>0</v>
      </c>
      <c r="E22" s="19">
        <f t="shared" si="3"/>
        <v>8.2477226318300954</v>
      </c>
      <c r="G22" s="51">
        <v>1.4072344509776598</v>
      </c>
      <c r="H22" s="51">
        <v>0</v>
      </c>
      <c r="I22" s="51">
        <v>0</v>
      </c>
      <c r="J22" s="21">
        <f t="shared" si="4"/>
        <v>1.4072344509776598</v>
      </c>
      <c r="L22" s="22">
        <f t="shared" si="5"/>
        <v>0.17062097184825031</v>
      </c>
      <c r="M22" s="22" t="str">
        <f t="shared" si="5"/>
        <v>--</v>
      </c>
      <c r="N22" s="22" t="str">
        <f t="shared" si="5"/>
        <v>--</v>
      </c>
      <c r="O22" s="23">
        <f t="shared" si="5"/>
        <v>0.17062097184825031</v>
      </c>
      <c r="Q22">
        <v>55</v>
      </c>
      <c r="R22">
        <v>72</v>
      </c>
      <c r="S22">
        <v>27</v>
      </c>
      <c r="T22">
        <v>10</v>
      </c>
      <c r="U22">
        <f t="shared" si="6"/>
        <v>19</v>
      </c>
      <c r="V22">
        <f t="shared" si="7"/>
        <v>41</v>
      </c>
      <c r="W22">
        <f t="shared" si="8"/>
        <v>63</v>
      </c>
      <c r="AA22" s="21">
        <v>1.4072344509776598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164.9544526366019</v>
      </c>
      <c r="C23" s="19">
        <f>C19</f>
        <v>0</v>
      </c>
      <c r="D23" s="19">
        <f>D19</f>
        <v>0</v>
      </c>
      <c r="E23" s="19">
        <f>E19</f>
        <v>164.9544526366019</v>
      </c>
      <c r="G23" s="21">
        <f>SUM(G17:G22)</f>
        <v>4.3646375381375977</v>
      </c>
      <c r="H23" s="21">
        <f>SUM(H17:H22)</f>
        <v>0</v>
      </c>
      <c r="I23" s="21">
        <f>SUM(I17:I22)</f>
        <v>0</v>
      </c>
      <c r="J23" s="21">
        <f>SUM(J17:J22)</f>
        <v>4.3646375381375977</v>
      </c>
      <c r="L23" s="22">
        <f t="shared" si="5"/>
        <v>2.6459652760953262E-2</v>
      </c>
      <c r="M23" s="22" t="str">
        <f t="shared" si="5"/>
        <v>--</v>
      </c>
      <c r="N23" s="22" t="str">
        <f t="shared" si="5"/>
        <v>--</v>
      </c>
      <c r="O23" s="23">
        <f t="shared" si="5"/>
        <v>2.6459652760953262E-2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172.06894237248372</v>
      </c>
      <c r="C26" s="54">
        <f>C14+C23</f>
        <v>0</v>
      </c>
      <c r="D26" s="54">
        <f>D14+D23</f>
        <v>0</v>
      </c>
      <c r="E26" s="19">
        <f>SUM(B26:D26)</f>
        <v>172.06894237248372</v>
      </c>
      <c r="G26" s="51">
        <v>76.462539709734941</v>
      </c>
      <c r="H26" s="51">
        <v>0</v>
      </c>
      <c r="I26" s="51">
        <v>0</v>
      </c>
      <c r="J26" s="21">
        <f>SUM(G26:I26)</f>
        <v>76.462539709734941</v>
      </c>
      <c r="L26" s="22">
        <f t="shared" ref="L26:O28" si="9">IF(B26&lt;&gt;0,G26/B26,"--")</f>
        <v>0.4443715330347866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0.4443715330347866</v>
      </c>
      <c r="Q26">
        <v>75</v>
      </c>
      <c r="U26">
        <f>$U$8</f>
        <v>19</v>
      </c>
      <c r="V26">
        <f>$V$8</f>
        <v>41</v>
      </c>
      <c r="W26">
        <f>$W$8</f>
        <v>63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19</v>
      </c>
      <c r="V27">
        <f>$V$8</f>
        <v>41</v>
      </c>
      <c r="W27">
        <f>$W$8</f>
        <v>63</v>
      </c>
    </row>
    <row r="28" spans="1:30" ht="12.75" customHeight="1" x14ac:dyDescent="0.25">
      <c r="A28" s="18" t="s">
        <v>17</v>
      </c>
      <c r="B28" s="19">
        <f>B26</f>
        <v>172.06894237248372</v>
      </c>
      <c r="C28" s="19">
        <f>C26</f>
        <v>0</v>
      </c>
      <c r="D28" s="19">
        <f>D26</f>
        <v>0</v>
      </c>
      <c r="E28" s="19">
        <f>E26</f>
        <v>172.06894237248372</v>
      </c>
      <c r="G28" s="21">
        <f>SUM(G26:G27)</f>
        <v>76.462539709734941</v>
      </c>
      <c r="H28" s="21">
        <f>SUM(H26:H27)</f>
        <v>0</v>
      </c>
      <c r="I28" s="21">
        <f>SUM(I26:I27)</f>
        <v>0</v>
      </c>
      <c r="J28" s="21">
        <f>SUM(J26:J27)</f>
        <v>76.462539709734941</v>
      </c>
      <c r="L28" s="22">
        <f t="shared" si="9"/>
        <v>0.4443715330347866</v>
      </c>
      <c r="M28" s="22" t="str">
        <f t="shared" si="9"/>
        <v>--</v>
      </c>
      <c r="N28" s="22" t="str">
        <f t="shared" si="9"/>
        <v>--</v>
      </c>
      <c r="O28" s="23">
        <f t="shared" si="9"/>
        <v>0.4443715330347866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172.06894237248372</v>
      </c>
      <c r="C30" s="19">
        <f>C28</f>
        <v>0</v>
      </c>
      <c r="D30" s="19">
        <f>D28</f>
        <v>0</v>
      </c>
      <c r="E30" s="19">
        <f>E28</f>
        <v>172.06894237248372</v>
      </c>
      <c r="G30" s="21">
        <f>SUM(G14,G23,G28)</f>
        <v>81.848877616666414</v>
      </c>
      <c r="H30" s="21">
        <f>SUM(H14,H23,H28)</f>
        <v>0</v>
      </c>
      <c r="I30" s="21">
        <f>SUM(I14,I23,I28)</f>
        <v>0</v>
      </c>
      <c r="J30" s="21">
        <f>SUM(J14,J23,J28)</f>
        <v>81.848877616666414</v>
      </c>
      <c r="L30" s="22">
        <f>IF(B30&lt;&gt;0,G30/B30,"--")</f>
        <v>0.47567490383874889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0.47567490383874889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0</v>
      </c>
      <c r="C34" s="19">
        <v>177.0587616774902</v>
      </c>
      <c r="D34" s="19">
        <v>0.24835587803588918</v>
      </c>
      <c r="E34" s="19">
        <f>SUM(B34:D34)</f>
        <v>177.30711755552608</v>
      </c>
      <c r="G34" s="51">
        <v>0</v>
      </c>
      <c r="H34" s="51">
        <v>10.701918734231274</v>
      </c>
      <c r="I34" s="51">
        <v>5.8752865304934669E-2</v>
      </c>
      <c r="J34" s="21">
        <f>SUM(G34:I34)</f>
        <v>10.760671599536209</v>
      </c>
      <c r="L34" s="22" t="str">
        <f t="shared" ref="L34:O37" si="10">IF(B34&lt;&gt;0,G34/B34,"--")</f>
        <v>--</v>
      </c>
      <c r="M34" s="22">
        <f t="shared" si="10"/>
        <v>6.0442751507121993E-2</v>
      </c>
      <c r="N34" s="22">
        <f t="shared" si="10"/>
        <v>0.23656724281937255</v>
      </c>
      <c r="O34" s="23">
        <f t="shared" si="10"/>
        <v>6.0689450868583225E-2</v>
      </c>
      <c r="Q34">
        <v>0</v>
      </c>
      <c r="U34">
        <f>$U$8</f>
        <v>19</v>
      </c>
      <c r="V34">
        <f>$V$8</f>
        <v>41</v>
      </c>
      <c r="W34">
        <f>$W$8</f>
        <v>63</v>
      </c>
    </row>
    <row r="35" spans="1:23" ht="12.75" customHeight="1" x14ac:dyDescent="0.25">
      <c r="A35" s="27" t="s">
        <v>111</v>
      </c>
      <c r="B35" s="19">
        <v>0</v>
      </c>
      <c r="C35" s="19">
        <v>177.0587616774902</v>
      </c>
      <c r="D35" s="19">
        <v>0.24835587803588918</v>
      </c>
      <c r="E35" s="19">
        <f>SUM(B35:D35)</f>
        <v>177.30711755552608</v>
      </c>
      <c r="G35" s="51">
        <v>0</v>
      </c>
      <c r="H35" s="51">
        <v>99.957226194228426</v>
      </c>
      <c r="I35" s="51">
        <v>0.23257174317621443</v>
      </c>
      <c r="J35" s="21">
        <f>SUM(G35:I35)</f>
        <v>100.18979793740463</v>
      </c>
      <c r="L35" s="22" t="str">
        <f t="shared" si="10"/>
        <v>--</v>
      </c>
      <c r="M35" s="22">
        <f t="shared" si="10"/>
        <v>0.56454267073379272</v>
      </c>
      <c r="N35" s="22">
        <f t="shared" si="10"/>
        <v>0.93644549513181308</v>
      </c>
      <c r="O35" s="23">
        <f t="shared" si="10"/>
        <v>0.56506359879224177</v>
      </c>
      <c r="Q35">
        <v>3</v>
      </c>
      <c r="U35">
        <f>$U$8</f>
        <v>19</v>
      </c>
      <c r="V35">
        <f>$V$8</f>
        <v>41</v>
      </c>
      <c r="W35">
        <f>$W$8</f>
        <v>63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19</v>
      </c>
      <c r="V36">
        <f>$V$8</f>
        <v>41</v>
      </c>
      <c r="W36">
        <f>$W$8</f>
        <v>63</v>
      </c>
    </row>
    <row r="37" spans="1:23" ht="12.75" customHeight="1" x14ac:dyDescent="0.25">
      <c r="A37" s="18" t="s">
        <v>17</v>
      </c>
      <c r="B37" s="19">
        <f>B34</f>
        <v>0</v>
      </c>
      <c r="C37" s="19">
        <f>C34</f>
        <v>177.0587616774902</v>
      </c>
      <c r="D37" s="19">
        <f>D34</f>
        <v>0.24835587803588918</v>
      </c>
      <c r="E37" s="19">
        <f>E34</f>
        <v>177.30711755552608</v>
      </c>
      <c r="G37" s="21">
        <f>SUM(G34:G36)</f>
        <v>0</v>
      </c>
      <c r="H37" s="21">
        <f>SUM(H34:H36)</f>
        <v>110.6591449284597</v>
      </c>
      <c r="I37" s="21">
        <f>SUM(I34:I36)</f>
        <v>0.29132460848114911</v>
      </c>
      <c r="J37" s="21">
        <f>SUM(J34:J36)</f>
        <v>110.95046953694084</v>
      </c>
      <c r="L37" s="22" t="str">
        <f t="shared" si="10"/>
        <v>--</v>
      </c>
      <c r="M37" s="22">
        <f t="shared" si="10"/>
        <v>0.62498542224091469</v>
      </c>
      <c r="N37" s="22">
        <f t="shared" si="10"/>
        <v>1.1730127379511857</v>
      </c>
      <c r="O37" s="23">
        <f t="shared" si="10"/>
        <v>0.62575304966082501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13.135574745986</v>
      </c>
      <c r="D40" s="19">
        <v>36.49334925776428</v>
      </c>
      <c r="E40" s="19">
        <f>SUM(B40:D40)</f>
        <v>49.628924003750278</v>
      </c>
      <c r="G40" s="51">
        <v>0</v>
      </c>
      <c r="H40" s="51">
        <v>0.82173557463487401</v>
      </c>
      <c r="I40" s="51">
        <v>3.4896255636108813</v>
      </c>
      <c r="J40" s="21">
        <f>SUM(G40:I40)</f>
        <v>4.3113611382457551</v>
      </c>
      <c r="L40" s="22" t="str">
        <f t="shared" ref="L40:O43" si="11">IF(B40&lt;&gt;0,G40/B40,"--")</f>
        <v>--</v>
      </c>
      <c r="M40" s="22">
        <f t="shared" si="11"/>
        <v>6.2558022052745119E-2</v>
      </c>
      <c r="N40" s="22">
        <f t="shared" si="11"/>
        <v>9.5623603604112414E-2</v>
      </c>
      <c r="O40" s="23">
        <f t="shared" si="11"/>
        <v>8.6871944632931422E-2</v>
      </c>
      <c r="Q40">
        <v>1</v>
      </c>
      <c r="R40">
        <v>2</v>
      </c>
      <c r="U40">
        <f>$U$8</f>
        <v>19</v>
      </c>
      <c r="V40">
        <f>$V$8</f>
        <v>41</v>
      </c>
      <c r="W40">
        <f>$W$8</f>
        <v>63</v>
      </c>
    </row>
    <row r="41" spans="1:23" ht="12.75" customHeight="1" x14ac:dyDescent="0.25">
      <c r="A41" s="27" t="s">
        <v>97</v>
      </c>
      <c r="B41" s="19">
        <v>0</v>
      </c>
      <c r="C41" s="19">
        <v>13.135574745986</v>
      </c>
      <c r="D41" s="19">
        <v>36.49334925776428</v>
      </c>
      <c r="E41" s="19">
        <f>SUM(B41:D41)</f>
        <v>49.628924003750278</v>
      </c>
      <c r="G41" s="51">
        <v>0</v>
      </c>
      <c r="H41" s="51">
        <v>4.1377798637552727</v>
      </c>
      <c r="I41" s="51">
        <v>17.093566827988958</v>
      </c>
      <c r="J41" s="21">
        <f>SUM(G41:I41)</f>
        <v>21.231346691744232</v>
      </c>
      <c r="L41" s="22" t="str">
        <f t="shared" si="11"/>
        <v>--</v>
      </c>
      <c r="M41" s="22">
        <f t="shared" si="11"/>
        <v>0.31500561975940222</v>
      </c>
      <c r="N41" s="22">
        <f t="shared" si="11"/>
        <v>0.46840224796172009</v>
      </c>
      <c r="O41" s="23">
        <f t="shared" si="11"/>
        <v>0.42780187396647679</v>
      </c>
      <c r="Q41">
        <v>5</v>
      </c>
      <c r="R41">
        <v>7</v>
      </c>
      <c r="U41">
        <f>$U$8</f>
        <v>19</v>
      </c>
      <c r="V41">
        <f>$V$8</f>
        <v>41</v>
      </c>
      <c r="W41">
        <f>$W$8</f>
        <v>63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19</v>
      </c>
      <c r="V42">
        <f>$V$8</f>
        <v>41</v>
      </c>
      <c r="W42">
        <f>$W$8</f>
        <v>63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13.135574745986</v>
      </c>
      <c r="D43" s="19">
        <f>D40</f>
        <v>36.49334925776428</v>
      </c>
      <c r="E43" s="19">
        <f>E40</f>
        <v>49.628924003750278</v>
      </c>
      <c r="G43" s="21">
        <f>SUM(G40:G42)</f>
        <v>0</v>
      </c>
      <c r="H43" s="21">
        <f>SUM(H40:H42)</f>
        <v>4.959515438390147</v>
      </c>
      <c r="I43" s="21">
        <f>SUM(I40:I42)</f>
        <v>20.583192391599841</v>
      </c>
      <c r="J43" s="21">
        <f>SUM(J40:J42)</f>
        <v>25.542707829989986</v>
      </c>
      <c r="L43" s="22" t="str">
        <f t="shared" si="11"/>
        <v>--</v>
      </c>
      <c r="M43" s="22">
        <f t="shared" si="11"/>
        <v>0.37756364181214735</v>
      </c>
      <c r="N43" s="22">
        <f t="shared" si="11"/>
        <v>0.56402585156583251</v>
      </c>
      <c r="O43" s="23">
        <f t="shared" si="11"/>
        <v>0.51467381859940819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0</v>
      </c>
      <c r="C46" s="64">
        <f>C37+C43</f>
        <v>190.19433642347619</v>
      </c>
      <c r="D46" s="64">
        <f>D37+D43</f>
        <v>36.741705135800167</v>
      </c>
      <c r="E46" s="19">
        <f>SUM(B46:D46)</f>
        <v>226.93604155927636</v>
      </c>
      <c r="G46" s="51">
        <v>0</v>
      </c>
      <c r="H46" s="51">
        <v>236.35719183917581</v>
      </c>
      <c r="I46" s="51">
        <v>601.86170359811524</v>
      </c>
      <c r="J46" s="21">
        <f>SUM(G46:I46)</f>
        <v>838.21889543729105</v>
      </c>
      <c r="L46" s="22" t="str">
        <f t="shared" ref="L46:O48" si="12">IF(B46&lt;&gt;0,G46/B46,"--")</f>
        <v>--</v>
      </c>
      <c r="M46" s="22">
        <f t="shared" si="12"/>
        <v>1.2427141432482824</v>
      </c>
      <c r="N46" s="22">
        <f t="shared" si="12"/>
        <v>16.380886553130512</v>
      </c>
      <c r="O46" s="23">
        <f t="shared" si="12"/>
        <v>3.6936349540509008</v>
      </c>
      <c r="Q46">
        <v>11</v>
      </c>
      <c r="U46">
        <f>$U$8</f>
        <v>19</v>
      </c>
      <c r="V46">
        <f>$V$8</f>
        <v>41</v>
      </c>
      <c r="W46">
        <f>$W$8</f>
        <v>63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19</v>
      </c>
      <c r="V47">
        <f>$V$8</f>
        <v>41</v>
      </c>
      <c r="W47">
        <f>$W$8</f>
        <v>63</v>
      </c>
    </row>
    <row r="48" spans="1:23" ht="12.75" customHeight="1" x14ac:dyDescent="0.25">
      <c r="A48" s="18" t="s">
        <v>17</v>
      </c>
      <c r="B48" s="19">
        <f>B46</f>
        <v>0</v>
      </c>
      <c r="C48" s="19">
        <f>C46</f>
        <v>190.19433642347619</v>
      </c>
      <c r="D48" s="19">
        <f>D46</f>
        <v>36.741705135800167</v>
      </c>
      <c r="E48" s="19">
        <f>E46</f>
        <v>226.93604155927636</v>
      </c>
      <c r="G48" s="21">
        <f>SUM(G46:G47)</f>
        <v>0</v>
      </c>
      <c r="H48" s="21">
        <f>SUM(H46:H47)</f>
        <v>236.35719183917581</v>
      </c>
      <c r="I48" s="21">
        <f>SUM(I46:I47)</f>
        <v>601.86170359811524</v>
      </c>
      <c r="J48" s="21">
        <f>SUM(J46:J47)</f>
        <v>838.21889543729105</v>
      </c>
      <c r="L48" s="22" t="str">
        <f t="shared" si="12"/>
        <v>--</v>
      </c>
      <c r="M48" s="22">
        <f t="shared" si="12"/>
        <v>1.2427141432482824</v>
      </c>
      <c r="N48" s="22">
        <f t="shared" si="12"/>
        <v>16.380886553130512</v>
      </c>
      <c r="O48" s="23">
        <f t="shared" si="12"/>
        <v>3.6936349540509008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0</v>
      </c>
      <c r="C50" s="28">
        <f>C48</f>
        <v>190.19433642347619</v>
      </c>
      <c r="D50" s="28">
        <f>D48</f>
        <v>36.741705135800167</v>
      </c>
      <c r="E50" s="28">
        <f>E48</f>
        <v>226.93604155927636</v>
      </c>
      <c r="F50" s="29"/>
      <c r="G50" s="30">
        <f>SUM(G37,G43,G48)</f>
        <v>0</v>
      </c>
      <c r="H50" s="30">
        <f>SUM(H37,H43,H48)</f>
        <v>351.97585220602565</v>
      </c>
      <c r="I50" s="30">
        <f>SUM(I37,I43,I48)</f>
        <v>622.73622059819627</v>
      </c>
      <c r="J50" s="30">
        <f>SUM(J37,J43,J48)</f>
        <v>974.71207280422186</v>
      </c>
      <c r="K50" s="29"/>
      <c r="L50" s="31" t="str">
        <f t="shared" ref="L50:O51" si="13">IF(B50&lt;&gt;0,G50/B50,"--")</f>
        <v>--</v>
      </c>
      <c r="M50" s="31">
        <f t="shared" si="13"/>
        <v>1.8506116366279997</v>
      </c>
      <c r="N50" s="31">
        <f t="shared" si="13"/>
        <v>16.949028856894781</v>
      </c>
      <c r="O50" s="32">
        <f t="shared" si="13"/>
        <v>4.2950959490920013</v>
      </c>
    </row>
    <row r="51" spans="1:23" ht="12.75" customHeight="1" thickBot="1" x14ac:dyDescent="0.35">
      <c r="A51" s="33" t="s">
        <v>17</v>
      </c>
      <c r="B51" s="37">
        <f>SUM(B30,B50)</f>
        <v>172.06894237248372</v>
      </c>
      <c r="C51" s="37">
        <f>SUM(C30,C50)</f>
        <v>190.19433642347619</v>
      </c>
      <c r="D51" s="37">
        <f>SUM(D30,D50)</f>
        <v>36.741705135800167</v>
      </c>
      <c r="E51" s="37">
        <f>SUM(E30,E50)</f>
        <v>399.00498393176008</v>
      </c>
      <c r="F51" s="84"/>
      <c r="G51" s="39">
        <f>SUM(G30,G50)</f>
        <v>81.848877616666414</v>
      </c>
      <c r="H51" s="39">
        <f>SUM(H30,H50)</f>
        <v>351.97585220602565</v>
      </c>
      <c r="I51" s="39">
        <f>SUM(I30,I50)</f>
        <v>622.73622059819627</v>
      </c>
      <c r="J51" s="39">
        <f>SUM(J30,J50)</f>
        <v>1056.5609504208883</v>
      </c>
      <c r="K51" s="84"/>
      <c r="L51" s="40">
        <f t="shared" si="13"/>
        <v>0.47567490383874889</v>
      </c>
      <c r="M51" s="40">
        <f t="shared" si="13"/>
        <v>1.8506116366279997</v>
      </c>
      <c r="N51" s="40">
        <f t="shared" si="13"/>
        <v>16.949028856894781</v>
      </c>
      <c r="O51" s="41">
        <f t="shared" si="13"/>
        <v>2.647989355946458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19</v>
      </c>
      <c r="V55">
        <f>$V$8</f>
        <v>41</v>
      </c>
      <c r="W55">
        <f>$W$8</f>
        <v>63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19</v>
      </c>
      <c r="V56">
        <f>$V$8</f>
        <v>41</v>
      </c>
      <c r="W56">
        <f>$W$8</f>
        <v>63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19</v>
      </c>
      <c r="V59">
        <f>$V$8</f>
        <v>41</v>
      </c>
      <c r="W59">
        <f>$W$8</f>
        <v>63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19</v>
      </c>
      <c r="V60">
        <f>$V$8</f>
        <v>41</v>
      </c>
      <c r="W60">
        <f>$W$8</f>
        <v>63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172.06894237248372</v>
      </c>
      <c r="C64" s="19">
        <f>C51</f>
        <v>190.19433642347619</v>
      </c>
      <c r="D64" s="19">
        <f>D51</f>
        <v>36.741705135800167</v>
      </c>
      <c r="E64" s="19">
        <f>E51</f>
        <v>399.00498393176008</v>
      </c>
      <c r="G64" s="21">
        <f>SUM(G51,G62)</f>
        <v>81.848877616666414</v>
      </c>
      <c r="H64" s="21">
        <f>SUM(H51,H62)</f>
        <v>351.97585220602565</v>
      </c>
      <c r="I64" s="21">
        <f>SUM(I51,I62)</f>
        <v>622.73622059819627</v>
      </c>
      <c r="J64" s="21">
        <f>SUM(J51,J62)</f>
        <v>1056.5609504208883</v>
      </c>
      <c r="L64" s="22">
        <f>IF(B64&lt;&gt;0,G64/B64,"--")</f>
        <v>0.47567490383874889</v>
      </c>
      <c r="M64" s="22">
        <f>IF(C64&lt;&gt;0,H64/C64,"--")</f>
        <v>1.8506116366279997</v>
      </c>
      <c r="N64" s="22">
        <f>IF(D64&lt;&gt;0,I64/D64,"--")</f>
        <v>16.949028856894781</v>
      </c>
      <c r="O64" s="22">
        <f>IF(E64&lt;&gt;0,J64/E64,"--")</f>
        <v>2.647989355946458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-5.5511151231257827E-17</v>
      </c>
      <c r="M66" s="70">
        <v>0</v>
      </c>
      <c r="N66" s="70">
        <v>0</v>
      </c>
      <c r="O66" s="71"/>
      <c r="Q66">
        <v>157</v>
      </c>
      <c r="U66">
        <f>$U$8</f>
        <v>19</v>
      </c>
      <c r="V66">
        <f>$V$8</f>
        <v>41</v>
      </c>
      <c r="W66">
        <f>$W$8</f>
        <v>63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19</v>
      </c>
      <c r="V67">
        <f>$V$8</f>
        <v>41</v>
      </c>
      <c r="W67">
        <f>$W$8</f>
        <v>63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-5.5511151231257827E-17</v>
      </c>
      <c r="M68" s="70">
        <v>0</v>
      </c>
      <c r="N68" s="70">
        <v>0</v>
      </c>
      <c r="Q68">
        <v>84</v>
      </c>
      <c r="R68">
        <v>19</v>
      </c>
      <c r="U68">
        <f>$U$8</f>
        <v>19</v>
      </c>
      <c r="V68">
        <f>$V$8</f>
        <v>41</v>
      </c>
      <c r="W68">
        <f>$W$8</f>
        <v>63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4.56 - Cost of Wasted UAA Mail -- All Other Classes, Free Matter for the Blind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56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19</v>
      </c>
      <c r="V8" s="25">
        <f>VLOOKUP($Y$6,WMap,4,FALSE)</f>
        <v>41</v>
      </c>
      <c r="W8" s="26">
        <f>VLOOKUP($Y$6,WMap,5,FALSE)</f>
        <v>63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19</v>
      </c>
      <c r="V9">
        <f>$V$8</f>
        <v>41</v>
      </c>
      <c r="W9">
        <f>$W$8</f>
        <v>63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19</v>
      </c>
      <c r="V10">
        <f>$V$8</f>
        <v>41</v>
      </c>
      <c r="W10">
        <f>$W$8</f>
        <v>63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19</v>
      </c>
      <c r="V11">
        <f>$V$8</f>
        <v>41</v>
      </c>
      <c r="W11">
        <f>$W$8</f>
        <v>63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19</v>
      </c>
      <c r="V12">
        <f>$V$8</f>
        <v>41</v>
      </c>
      <c r="W12">
        <f>$W$8</f>
        <v>63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19</v>
      </c>
      <c r="V13">
        <f>$V$8</f>
        <v>41</v>
      </c>
      <c r="W13">
        <f>$W$8</f>
        <v>63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19</v>
      </c>
      <c r="V17">
        <f>$V$8</f>
        <v>41</v>
      </c>
      <c r="W17">
        <f>$W$8</f>
        <v>63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19</v>
      </c>
      <c r="V18">
        <f>$V$8</f>
        <v>41</v>
      </c>
      <c r="W18">
        <f>$W$8</f>
        <v>63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19</v>
      </c>
      <c r="V19">
        <f>$V$8</f>
        <v>41</v>
      </c>
      <c r="W19">
        <f>$W$8</f>
        <v>63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19</v>
      </c>
      <c r="V20">
        <f>$V$8</f>
        <v>41</v>
      </c>
      <c r="W20">
        <f>$W$8</f>
        <v>63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19</v>
      </c>
      <c r="V24">
        <f t="shared" ref="V24:V29" si="8">$V$8</f>
        <v>41</v>
      </c>
      <c r="W24">
        <f t="shared" ref="W24:W29" si="9">$W$8</f>
        <v>63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19</v>
      </c>
      <c r="V25">
        <f t="shared" si="8"/>
        <v>41</v>
      </c>
      <c r="W25">
        <f t="shared" si="9"/>
        <v>63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19</v>
      </c>
      <c r="V26">
        <f t="shared" si="8"/>
        <v>41</v>
      </c>
      <c r="W26">
        <f t="shared" si="9"/>
        <v>63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19</v>
      </c>
      <c r="V27">
        <f t="shared" si="8"/>
        <v>41</v>
      </c>
      <c r="W27">
        <f t="shared" si="9"/>
        <v>63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19</v>
      </c>
      <c r="V28">
        <f t="shared" si="8"/>
        <v>41</v>
      </c>
      <c r="W28">
        <f t="shared" si="9"/>
        <v>63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19</v>
      </c>
      <c r="V29">
        <f t="shared" si="8"/>
        <v>41</v>
      </c>
      <c r="W29">
        <f t="shared" si="9"/>
        <v>63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19</v>
      </c>
      <c r="V36">
        <f>$V$8</f>
        <v>41</v>
      </c>
      <c r="W36">
        <f>$W$8</f>
        <v>63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19</v>
      </c>
      <c r="V37">
        <f>$V$8</f>
        <v>41</v>
      </c>
      <c r="W37">
        <f>$W$8</f>
        <v>63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1">IF(B41&lt;&gt;0,G41/B41,"--")</f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1</v>
      </c>
      <c r="R41">
        <v>2</v>
      </c>
      <c r="U41">
        <f>$U$8</f>
        <v>19</v>
      </c>
      <c r="V41">
        <f>$V$8</f>
        <v>41</v>
      </c>
      <c r="W41">
        <f>$W$8</f>
        <v>63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5</v>
      </c>
      <c r="R42">
        <v>7</v>
      </c>
      <c r="U42">
        <f>$U$8</f>
        <v>19</v>
      </c>
      <c r="V42">
        <f>$V$8</f>
        <v>41</v>
      </c>
      <c r="W42">
        <f>$W$8</f>
        <v>63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 t="str">
        <f t="shared" si="12"/>
        <v>--</v>
      </c>
      <c r="O45" s="32" t="str">
        <f t="shared" si="12"/>
        <v>--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0</v>
      </c>
      <c r="D46" s="19">
        <f>SUM(D32,D45)</f>
        <v>0</v>
      </c>
      <c r="E46" s="19">
        <f>SUM(E32,E45)</f>
        <v>0</v>
      </c>
      <c r="G46" s="51">
        <f>SUM(G32,G45)</f>
        <v>0</v>
      </c>
      <c r="H46" s="51">
        <f>SUM(H32,H45)</f>
        <v>0</v>
      </c>
      <c r="I46" s="51">
        <f>SUM(I32,I45)</f>
        <v>0</v>
      </c>
      <c r="J46" s="51">
        <f>SUM(J32,J45)</f>
        <v>0</v>
      </c>
      <c r="L46" s="22" t="str">
        <f t="shared" si="12"/>
        <v>--</v>
      </c>
      <c r="M46" s="22" t="str">
        <f t="shared" si="12"/>
        <v>--</v>
      </c>
      <c r="N46" s="22" t="str">
        <f t="shared" si="12"/>
        <v>--</v>
      </c>
      <c r="O46" s="23" t="str">
        <f t="shared" si="12"/>
        <v>--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19</v>
      </c>
      <c r="V50">
        <f>$V$8</f>
        <v>41</v>
      </c>
      <c r="W50">
        <f>$W$8</f>
        <v>63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19</v>
      </c>
      <c r="V51">
        <f>$V$8</f>
        <v>41</v>
      </c>
      <c r="W51">
        <f>$W$8</f>
        <v>63</v>
      </c>
    </row>
    <row r="52" spans="1:23" ht="12.75" customHeight="1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14">IF(B54&lt;&gt;0,G54/B54,"--")</f>
        <v>--</v>
      </c>
      <c r="M54" s="22" t="str">
        <f t="shared" si="14"/>
        <v>--</v>
      </c>
      <c r="N54" s="22" t="str">
        <f t="shared" si="14"/>
        <v>--</v>
      </c>
      <c r="O54" s="23" t="str">
        <f t="shared" si="14"/>
        <v>--</v>
      </c>
      <c r="Q54">
        <v>105</v>
      </c>
      <c r="U54">
        <f>$U$8</f>
        <v>19</v>
      </c>
      <c r="V54">
        <f>$V$8</f>
        <v>41</v>
      </c>
      <c r="W54">
        <f>$W$8</f>
        <v>63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19</v>
      </c>
      <c r="V55">
        <f>$V$8</f>
        <v>41</v>
      </c>
      <c r="W55">
        <f>$W$8</f>
        <v>63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14"/>
        <v>--</v>
      </c>
      <c r="M56" s="31" t="str">
        <f t="shared" si="14"/>
        <v>--</v>
      </c>
      <c r="N56" s="31" t="str">
        <f t="shared" si="14"/>
        <v>--</v>
      </c>
      <c r="O56" s="32" t="str">
        <f t="shared" si="14"/>
        <v>--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0</v>
      </c>
      <c r="D57" s="104">
        <f>SUM(D52,D56)</f>
        <v>0</v>
      </c>
      <c r="E57" s="104">
        <f>SUM(E52,E56)</f>
        <v>0</v>
      </c>
      <c r="F57" s="84"/>
      <c r="G57" s="81">
        <f>SUM(G52,G56)</f>
        <v>0</v>
      </c>
      <c r="H57" s="81">
        <f>SUM(H52,H56)</f>
        <v>0</v>
      </c>
      <c r="I57" s="81">
        <f>SUM(I52,I56)</f>
        <v>0</v>
      </c>
      <c r="J57" s="81">
        <f>SUM(J52,J56)</f>
        <v>0</v>
      </c>
      <c r="K57" s="84"/>
      <c r="L57" s="40" t="str">
        <f t="shared" si="14"/>
        <v>--</v>
      </c>
      <c r="M57" s="40" t="str">
        <f t="shared" si="14"/>
        <v>--</v>
      </c>
      <c r="N57" s="40" t="str">
        <f t="shared" si="14"/>
        <v>--</v>
      </c>
      <c r="O57" s="41" t="str">
        <f t="shared" si="14"/>
        <v>--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0</v>
      </c>
      <c r="D59" s="19">
        <f>D46</f>
        <v>0</v>
      </c>
      <c r="E59" s="19">
        <f>E46</f>
        <v>0</v>
      </c>
      <c r="G59" s="51">
        <f>SUM(G46,G57)</f>
        <v>0</v>
      </c>
      <c r="H59" s="51">
        <f>SUM(H46,H57)</f>
        <v>0</v>
      </c>
      <c r="I59" s="51">
        <f>SUM(I46,I57)</f>
        <v>0</v>
      </c>
      <c r="J59" s="51">
        <f>SUM(J46,J57)</f>
        <v>0</v>
      </c>
      <c r="L59" s="22" t="str">
        <f>IF(B59&lt;&gt;0,G59/B59,"--")</f>
        <v>--</v>
      </c>
      <c r="M59" s="22" t="str">
        <f>IF(C59&lt;&gt;0,H59/C59,"--")</f>
        <v>--</v>
      </c>
      <c r="N59" s="22" t="str">
        <f>IF(D59&lt;&gt;0,I59/D59,"--")</f>
        <v>--</v>
      </c>
      <c r="O59" s="22" t="str">
        <f>IF(E59&lt;&gt;0,J59/E59,"--")</f>
        <v>--</v>
      </c>
      <c r="U59">
        <f>$U$8</f>
        <v>19</v>
      </c>
      <c r="V59">
        <f>$V$8</f>
        <v>41</v>
      </c>
      <c r="W59">
        <f>$W$8</f>
        <v>63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19</v>
      </c>
      <c r="V61">
        <f>$V$8</f>
        <v>41</v>
      </c>
      <c r="W61">
        <f>$W$8</f>
        <v>63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19</v>
      </c>
      <c r="V62">
        <f>$V$8</f>
        <v>41</v>
      </c>
      <c r="W62">
        <f>$W$8</f>
        <v>63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19</v>
      </c>
      <c r="V63">
        <f>$V$8</f>
        <v>41</v>
      </c>
      <c r="W63">
        <f>$W$8</f>
        <v>63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4.57 - Cost of Forwarded UAA Mail -- All Other Classes, Express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57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0</v>
      </c>
      <c r="C8" s="64">
        <v>0</v>
      </c>
      <c r="D8" s="64">
        <v>0</v>
      </c>
      <c r="E8" s="54">
        <f t="shared" ref="E8:E13" si="0">SUM(B8:D8)</f>
        <v>0</v>
      </c>
      <c r="F8" s="50"/>
      <c r="G8" s="51">
        <v>0</v>
      </c>
      <c r="H8" s="51">
        <v>0</v>
      </c>
      <c r="I8" s="51">
        <v>0</v>
      </c>
      <c r="J8" s="51">
        <f t="shared" ref="J8:J13" si="1">SUM(G8:I8)</f>
        <v>0</v>
      </c>
      <c r="K8" s="50"/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28</v>
      </c>
      <c r="U8" s="24">
        <f>VLOOKUP($Y$6,FMap,5,FALSE)</f>
        <v>20</v>
      </c>
      <c r="V8" s="25">
        <f>VLOOKUP($Y$6,FMap,6,FALSE)</f>
        <v>42</v>
      </c>
      <c r="W8" s="26">
        <f>VLOOKUP($Y$6,FMap,7,FALSE)</f>
        <v>64</v>
      </c>
    </row>
    <row r="9" spans="1:25" x14ac:dyDescent="0.25">
      <c r="A9" s="27" t="s">
        <v>24</v>
      </c>
      <c r="B9" s="64">
        <v>0</v>
      </c>
      <c r="C9" s="64">
        <v>0</v>
      </c>
      <c r="D9" s="64">
        <v>0</v>
      </c>
      <c r="E9" s="54">
        <f t="shared" si="0"/>
        <v>0</v>
      </c>
      <c r="F9" s="50"/>
      <c r="G9" s="51">
        <v>0</v>
      </c>
      <c r="H9" s="51">
        <v>0</v>
      </c>
      <c r="I9" s="51">
        <v>0</v>
      </c>
      <c r="J9" s="51">
        <f t="shared" si="1"/>
        <v>0</v>
      </c>
      <c r="K9" s="50"/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29</v>
      </c>
      <c r="U9">
        <f>$U$8</f>
        <v>20</v>
      </c>
      <c r="V9">
        <f>$V$8</f>
        <v>42</v>
      </c>
      <c r="W9">
        <f>$W$8</f>
        <v>64</v>
      </c>
    </row>
    <row r="10" spans="1:25" x14ac:dyDescent="0.25">
      <c r="A10" s="18" t="s">
        <v>25</v>
      </c>
      <c r="B10" s="54">
        <v>0</v>
      </c>
      <c r="C10" s="54">
        <v>0</v>
      </c>
      <c r="D10" s="54">
        <v>0</v>
      </c>
      <c r="E10" s="54">
        <f t="shared" si="0"/>
        <v>0</v>
      </c>
      <c r="F10" s="50"/>
      <c r="G10" s="51">
        <v>0</v>
      </c>
      <c r="H10" s="51">
        <v>0</v>
      </c>
      <c r="I10" s="51">
        <v>0</v>
      </c>
      <c r="J10" s="51">
        <f t="shared" si="1"/>
        <v>0</v>
      </c>
      <c r="K10" s="50"/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30</v>
      </c>
      <c r="S10">
        <v>10</v>
      </c>
      <c r="U10">
        <f>$U$8</f>
        <v>20</v>
      </c>
      <c r="V10">
        <f>$V$8</f>
        <v>42</v>
      </c>
      <c r="W10">
        <f>$W$8</f>
        <v>64</v>
      </c>
    </row>
    <row r="11" spans="1:25" x14ac:dyDescent="0.25">
      <c r="A11" s="18" t="s">
        <v>26</v>
      </c>
      <c r="B11" s="54">
        <v>0</v>
      </c>
      <c r="C11" s="54">
        <v>0</v>
      </c>
      <c r="D11" s="54">
        <v>0</v>
      </c>
      <c r="E11" s="54">
        <f t="shared" si="0"/>
        <v>0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31</v>
      </c>
      <c r="S11">
        <v>10</v>
      </c>
      <c r="U11">
        <f>$U$8</f>
        <v>20</v>
      </c>
      <c r="V11">
        <f>$V$8</f>
        <v>42</v>
      </c>
      <c r="W11">
        <f>$W$8</f>
        <v>64</v>
      </c>
    </row>
    <row r="12" spans="1:25" x14ac:dyDescent="0.25">
      <c r="A12" s="27" t="s">
        <v>92</v>
      </c>
      <c r="B12" s="54">
        <v>0</v>
      </c>
      <c r="C12" s="54">
        <v>0</v>
      </c>
      <c r="D12" s="54">
        <v>0</v>
      </c>
      <c r="E12" s="54">
        <f t="shared" si="0"/>
        <v>0</v>
      </c>
      <c r="F12" s="50"/>
      <c r="G12" s="51">
        <v>0</v>
      </c>
      <c r="H12" s="51">
        <v>0</v>
      </c>
      <c r="I12" s="51">
        <v>0</v>
      </c>
      <c r="J12" s="51">
        <f t="shared" si="1"/>
        <v>0</v>
      </c>
      <c r="K12" s="50"/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f>Q11+1</f>
        <v>32</v>
      </c>
      <c r="R12">
        <v>33</v>
      </c>
      <c r="S12">
        <v>10</v>
      </c>
      <c r="U12">
        <f>$U$8</f>
        <v>20</v>
      </c>
      <c r="V12">
        <f>$V$8</f>
        <v>42</v>
      </c>
      <c r="W12">
        <f>$W$8</f>
        <v>64</v>
      </c>
    </row>
    <row r="13" spans="1:25" x14ac:dyDescent="0.25">
      <c r="A13" s="27" t="s">
        <v>93</v>
      </c>
      <c r="B13" s="54">
        <v>0</v>
      </c>
      <c r="C13" s="54">
        <v>0</v>
      </c>
      <c r="D13" s="54">
        <v>0</v>
      </c>
      <c r="E13" s="54">
        <f t="shared" si="0"/>
        <v>0</v>
      </c>
      <c r="F13" s="50"/>
      <c r="G13" s="51">
        <v>0</v>
      </c>
      <c r="H13" s="51">
        <v>0</v>
      </c>
      <c r="I13" s="51">
        <v>0</v>
      </c>
      <c r="J13" s="51">
        <f t="shared" si="1"/>
        <v>0</v>
      </c>
      <c r="K13" s="50"/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35</v>
      </c>
      <c r="S13">
        <v>10</v>
      </c>
      <c r="U13">
        <f>$U$8</f>
        <v>20</v>
      </c>
      <c r="V13">
        <f>$V$8</f>
        <v>42</v>
      </c>
      <c r="W13">
        <f>$W$8</f>
        <v>64</v>
      </c>
    </row>
    <row r="14" spans="1:25" x14ac:dyDescent="0.25">
      <c r="A14" s="18" t="s">
        <v>17</v>
      </c>
      <c r="B14" s="54">
        <f>B10</f>
        <v>0</v>
      </c>
      <c r="C14" s="54">
        <f>C10</f>
        <v>0</v>
      </c>
      <c r="D14" s="54">
        <f>D10</f>
        <v>0</v>
      </c>
      <c r="E14" s="54">
        <f>E10</f>
        <v>0</v>
      </c>
      <c r="F14" s="50"/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K14" s="50"/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0</v>
      </c>
      <c r="C17" s="54">
        <f>C14</f>
        <v>0</v>
      </c>
      <c r="D17" s="54">
        <f>D14</f>
        <v>0</v>
      </c>
      <c r="E17" s="54">
        <f>SUM(B17:D17)</f>
        <v>0</v>
      </c>
      <c r="F17" s="50"/>
      <c r="G17" s="51">
        <v>0</v>
      </c>
      <c r="H17" s="51">
        <v>0</v>
      </c>
      <c r="I17" s="51">
        <v>0</v>
      </c>
      <c r="J17" s="51">
        <f>SUM(G17:I17)</f>
        <v>0</v>
      </c>
      <c r="K17" s="50"/>
      <c r="L17" s="22" t="str">
        <f t="shared" ref="L17:O19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38</v>
      </c>
      <c r="U17">
        <f>$U$8</f>
        <v>20</v>
      </c>
      <c r="V17">
        <f>$V$8</f>
        <v>42</v>
      </c>
      <c r="W17">
        <f>$W$8</f>
        <v>64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20</v>
      </c>
      <c r="V18">
        <f>$V$8</f>
        <v>42</v>
      </c>
      <c r="W18">
        <f>$W$8</f>
        <v>64</v>
      </c>
    </row>
    <row r="19" spans="1:23" x14ac:dyDescent="0.25">
      <c r="A19" s="18" t="s">
        <v>17</v>
      </c>
      <c r="B19" s="54">
        <f>B17</f>
        <v>0</v>
      </c>
      <c r="C19" s="54">
        <f>C17</f>
        <v>0</v>
      </c>
      <c r="D19" s="54">
        <f>D17</f>
        <v>0</v>
      </c>
      <c r="E19" s="54">
        <f>E17</f>
        <v>0</v>
      </c>
      <c r="F19" s="50"/>
      <c r="G19" s="51">
        <f>SUM(G17:G18)</f>
        <v>0</v>
      </c>
      <c r="H19" s="51">
        <f>SUM(H17:H18)</f>
        <v>0</v>
      </c>
      <c r="I19" s="51">
        <f>SUM(I17:I18)</f>
        <v>0</v>
      </c>
      <c r="J19" s="51">
        <f>SUM(J17:J18)</f>
        <v>0</v>
      </c>
      <c r="K19" s="50"/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0</v>
      </c>
      <c r="C21" s="54">
        <f>C19</f>
        <v>0</v>
      </c>
      <c r="D21" s="54">
        <f>D19</f>
        <v>0</v>
      </c>
      <c r="E21" s="54">
        <f>E19</f>
        <v>0</v>
      </c>
      <c r="F21" s="50"/>
      <c r="G21" s="51">
        <f>SUM(G14,G19)</f>
        <v>0</v>
      </c>
      <c r="H21" s="51">
        <f>SUM(H14,H19)</f>
        <v>0</v>
      </c>
      <c r="I21" s="51">
        <f>SUM(I14,I19)</f>
        <v>0</v>
      </c>
      <c r="J21" s="51">
        <f>SUM(J14,J19)</f>
        <v>0</v>
      </c>
      <c r="K21" s="50"/>
      <c r="L21" s="22" t="str">
        <f>IF(B21&lt;&gt;0,G21/B21,"--")</f>
        <v>--</v>
      </c>
      <c r="M21" s="22" t="str">
        <f>IF(C21&lt;&gt;0,H21/C21,"--")</f>
        <v>--</v>
      </c>
      <c r="N21" s="22" t="str">
        <f>IF(D21&lt;&gt;0,I21/D21,"--")</f>
        <v>--</v>
      </c>
      <c r="O21" s="23" t="str">
        <f>IF(E21&lt;&gt;0,J21/E21,"--")</f>
        <v>--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0</v>
      </c>
      <c r="C25" s="64">
        <v>0</v>
      </c>
      <c r="D25" s="64">
        <v>0</v>
      </c>
      <c r="E25" s="54">
        <f>SUM(B25:D25)</f>
        <v>0</v>
      </c>
      <c r="F25" s="50"/>
      <c r="G25" s="51">
        <v>0</v>
      </c>
      <c r="H25" s="51">
        <v>0</v>
      </c>
      <c r="I25" s="51">
        <v>0</v>
      </c>
      <c r="J25" s="51">
        <f>SUM(G25:I25)</f>
        <v>0</v>
      </c>
      <c r="K25" s="50"/>
      <c r="L25" s="22" t="str">
        <f t="shared" ref="L25:O28" si="4">IF(B25&lt;&gt;0,G25/B25,"--")</f>
        <v>--</v>
      </c>
      <c r="M25" s="22" t="str">
        <f t="shared" si="4"/>
        <v>--</v>
      </c>
      <c r="N25" s="22" t="str">
        <f t="shared" si="4"/>
        <v>--</v>
      </c>
      <c r="O25" s="23" t="str">
        <f t="shared" si="4"/>
        <v>--</v>
      </c>
      <c r="Q25">
        <v>1</v>
      </c>
      <c r="U25">
        <f>$U$8</f>
        <v>20</v>
      </c>
      <c r="V25">
        <f>$V$8</f>
        <v>42</v>
      </c>
      <c r="W25">
        <f>$W$8</f>
        <v>64</v>
      </c>
    </row>
    <row r="26" spans="1:23" x14ac:dyDescent="0.25">
      <c r="A26" s="27" t="s">
        <v>95</v>
      </c>
      <c r="B26" s="64">
        <v>0</v>
      </c>
      <c r="C26" s="64">
        <v>0</v>
      </c>
      <c r="D26" s="64">
        <v>0</v>
      </c>
      <c r="E26" s="54">
        <f>SUM(B26:D26)</f>
        <v>0</v>
      </c>
      <c r="F26" s="50"/>
      <c r="G26" s="51">
        <v>0</v>
      </c>
      <c r="H26" s="51">
        <v>0</v>
      </c>
      <c r="I26" s="51">
        <v>0</v>
      </c>
      <c r="J26" s="51">
        <f>SUM(G26:I26)</f>
        <v>0</v>
      </c>
      <c r="K26" s="50"/>
      <c r="L26" s="22" t="str">
        <f t="shared" si="4"/>
        <v>--</v>
      </c>
      <c r="M26" s="22" t="str">
        <f t="shared" si="4"/>
        <v>--</v>
      </c>
      <c r="N26" s="22" t="str">
        <f t="shared" si="4"/>
        <v>--</v>
      </c>
      <c r="O26" s="23" t="str">
        <f t="shared" si="4"/>
        <v>--</v>
      </c>
      <c r="Q26">
        <v>2</v>
      </c>
      <c r="U26">
        <f>$U$8</f>
        <v>20</v>
      </c>
      <c r="V26">
        <f>$V$8</f>
        <v>42</v>
      </c>
      <c r="W26">
        <f>$W$8</f>
        <v>64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20</v>
      </c>
      <c r="V27">
        <f>$V$8</f>
        <v>42</v>
      </c>
      <c r="W27">
        <f>$W$8</f>
        <v>64</v>
      </c>
    </row>
    <row r="28" spans="1:23" x14ac:dyDescent="0.25">
      <c r="A28" s="18" t="s">
        <v>15</v>
      </c>
      <c r="B28" s="64">
        <f>B25</f>
        <v>0</v>
      </c>
      <c r="C28" s="64">
        <f>C25</f>
        <v>0</v>
      </c>
      <c r="D28" s="64">
        <f>D25</f>
        <v>0</v>
      </c>
      <c r="E28" s="64">
        <f>E25</f>
        <v>0</v>
      </c>
      <c r="F28" s="50"/>
      <c r="G28" s="51">
        <f>SUM(G25:G27)</f>
        <v>0</v>
      </c>
      <c r="H28" s="51">
        <f>SUM(H25:H27)</f>
        <v>0</v>
      </c>
      <c r="I28" s="51">
        <f>SUM(I25:I27)</f>
        <v>0</v>
      </c>
      <c r="J28" s="51">
        <f>SUM(J25:J27)</f>
        <v>0</v>
      </c>
      <c r="K28" s="50"/>
      <c r="L28" s="22" t="str">
        <f t="shared" si="4"/>
        <v>--</v>
      </c>
      <c r="M28" s="22" t="str">
        <f t="shared" si="4"/>
        <v>--</v>
      </c>
      <c r="N28" s="22" t="str">
        <f t="shared" si="4"/>
        <v>--</v>
      </c>
      <c r="O28" s="23" t="str">
        <f t="shared" si="4"/>
        <v>--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0</v>
      </c>
      <c r="D31" s="64">
        <v>0</v>
      </c>
      <c r="E31" s="54">
        <f>SUM(B31:D31)</f>
        <v>0</v>
      </c>
      <c r="F31" s="50"/>
      <c r="G31" s="51">
        <v>0</v>
      </c>
      <c r="H31" s="51">
        <v>0</v>
      </c>
      <c r="I31" s="51">
        <v>0</v>
      </c>
      <c r="J31" s="51">
        <f>SUM(G31:I31)</f>
        <v>0</v>
      </c>
      <c r="K31" s="50"/>
      <c r="L31" s="22" t="str">
        <f t="shared" ref="L31:O34" si="5">IF(B31&lt;&gt;0,G31/B31,"--")</f>
        <v>--</v>
      </c>
      <c r="M31" s="22" t="str">
        <f t="shared" si="5"/>
        <v>--</v>
      </c>
      <c r="N31" s="22" t="str">
        <f t="shared" si="5"/>
        <v>--</v>
      </c>
      <c r="O31" s="23" t="str">
        <f t="shared" si="5"/>
        <v>--</v>
      </c>
      <c r="Q31">
        <v>0</v>
      </c>
      <c r="U31">
        <f>$U$8</f>
        <v>20</v>
      </c>
      <c r="V31">
        <f>$V$8</f>
        <v>42</v>
      </c>
      <c r="W31">
        <f>$W$8</f>
        <v>64</v>
      </c>
    </row>
    <row r="32" spans="1:23" x14ac:dyDescent="0.25">
      <c r="A32" s="27" t="s">
        <v>97</v>
      </c>
      <c r="B32" s="64">
        <v>0</v>
      </c>
      <c r="C32" s="64">
        <v>0</v>
      </c>
      <c r="D32" s="64">
        <v>0</v>
      </c>
      <c r="E32" s="54">
        <f>SUM(B32:D32)</f>
        <v>0</v>
      </c>
      <c r="F32" s="50"/>
      <c r="G32" s="51">
        <v>0</v>
      </c>
      <c r="H32" s="51">
        <v>0</v>
      </c>
      <c r="I32" s="51">
        <v>0</v>
      </c>
      <c r="J32" s="51">
        <f>SUM(G32:I32)</f>
        <v>0</v>
      </c>
      <c r="K32" s="50"/>
      <c r="L32" s="22" t="str">
        <f t="shared" si="5"/>
        <v>--</v>
      </c>
      <c r="M32" s="22" t="str">
        <f t="shared" si="5"/>
        <v>--</v>
      </c>
      <c r="N32" s="22" t="str">
        <f t="shared" si="5"/>
        <v>--</v>
      </c>
      <c r="O32" s="23" t="str">
        <f t="shared" si="5"/>
        <v>--</v>
      </c>
      <c r="Q32">
        <v>3</v>
      </c>
      <c r="U32">
        <f>$U$8</f>
        <v>20</v>
      </c>
      <c r="V32">
        <f>$V$8</f>
        <v>42</v>
      </c>
      <c r="W32">
        <f>$W$8</f>
        <v>64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20</v>
      </c>
      <c r="V33">
        <f>$V$8</f>
        <v>42</v>
      </c>
      <c r="W33">
        <f>$W$8</f>
        <v>64</v>
      </c>
    </row>
    <row r="34" spans="1:23" x14ac:dyDescent="0.25">
      <c r="A34" s="18" t="s">
        <v>15</v>
      </c>
      <c r="B34" s="64">
        <f>B31</f>
        <v>0</v>
      </c>
      <c r="C34" s="64">
        <f>C31</f>
        <v>0</v>
      </c>
      <c r="D34" s="64">
        <f>D31</f>
        <v>0</v>
      </c>
      <c r="E34" s="64">
        <f>E31</f>
        <v>0</v>
      </c>
      <c r="F34" s="50"/>
      <c r="G34" s="51">
        <f>SUM(G31:G33)</f>
        <v>0</v>
      </c>
      <c r="H34" s="51">
        <f>SUM(H31:H33)</f>
        <v>0</v>
      </c>
      <c r="I34" s="51">
        <f>SUM(I31:I33)</f>
        <v>0</v>
      </c>
      <c r="J34" s="51">
        <f>SUM(J31:J33)</f>
        <v>0</v>
      </c>
      <c r="K34" s="50"/>
      <c r="L34" s="22" t="str">
        <f t="shared" si="5"/>
        <v>--</v>
      </c>
      <c r="M34" s="22" t="str">
        <f t="shared" si="5"/>
        <v>--</v>
      </c>
      <c r="N34" s="22" t="str">
        <f t="shared" si="5"/>
        <v>--</v>
      </c>
      <c r="O34" s="23" t="str">
        <f t="shared" si="5"/>
        <v>--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0</v>
      </c>
      <c r="C37" s="64">
        <f>C28+C34</f>
        <v>0</v>
      </c>
      <c r="D37" s="64">
        <f>D28+D34</f>
        <v>0</v>
      </c>
      <c r="E37" s="54">
        <f>SUM(B37:D37)</f>
        <v>0</v>
      </c>
      <c r="F37" s="50"/>
      <c r="G37" s="51">
        <v>0</v>
      </c>
      <c r="H37" s="51">
        <v>0</v>
      </c>
      <c r="I37" s="51">
        <v>0</v>
      </c>
      <c r="J37" s="51">
        <f>SUM(G37:I37)</f>
        <v>0</v>
      </c>
      <c r="K37" s="50"/>
      <c r="L37" s="22" t="str">
        <f t="shared" ref="L37:O39" si="6">IF(B37&lt;&gt;0,G37/B37,"--")</f>
        <v>--</v>
      </c>
      <c r="M37" s="22" t="str">
        <f t="shared" si="6"/>
        <v>--</v>
      </c>
      <c r="N37" s="22" t="str">
        <f t="shared" si="6"/>
        <v>--</v>
      </c>
      <c r="O37" s="23" t="str">
        <f t="shared" si="6"/>
        <v>--</v>
      </c>
      <c r="Q37">
        <v>7</v>
      </c>
      <c r="U37">
        <f>$U$8</f>
        <v>20</v>
      </c>
      <c r="V37">
        <f>$V$8</f>
        <v>42</v>
      </c>
      <c r="W37">
        <f>$W$8</f>
        <v>64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20</v>
      </c>
      <c r="V38">
        <f>$V$8</f>
        <v>42</v>
      </c>
      <c r="W38">
        <f>$W$8</f>
        <v>64</v>
      </c>
    </row>
    <row r="39" spans="1:23" x14ac:dyDescent="0.25">
      <c r="A39" s="18" t="s">
        <v>17</v>
      </c>
      <c r="B39" s="64">
        <f>B37</f>
        <v>0</v>
      </c>
      <c r="C39" s="64">
        <f>C37</f>
        <v>0</v>
      </c>
      <c r="D39" s="64">
        <f>D37</f>
        <v>0</v>
      </c>
      <c r="E39" s="64">
        <f>E37</f>
        <v>0</v>
      </c>
      <c r="F39" s="50"/>
      <c r="G39" s="51">
        <f>SUM(G37:G38)</f>
        <v>0</v>
      </c>
      <c r="H39" s="51">
        <f>SUM(H37:H38)</f>
        <v>0</v>
      </c>
      <c r="I39" s="51">
        <f>SUM(I37:I38)</f>
        <v>0</v>
      </c>
      <c r="J39" s="51">
        <f>SUM(J37:J38)</f>
        <v>0</v>
      </c>
      <c r="K39" s="50"/>
      <c r="L39" s="22" t="str">
        <f t="shared" si="6"/>
        <v>--</v>
      </c>
      <c r="M39" s="22" t="str">
        <f t="shared" si="6"/>
        <v>--</v>
      </c>
      <c r="N39" s="22" t="str">
        <f t="shared" si="6"/>
        <v>--</v>
      </c>
      <c r="O39" s="23" t="str">
        <f t="shared" si="6"/>
        <v>--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0</v>
      </c>
      <c r="C41" s="68">
        <f>C39</f>
        <v>0</v>
      </c>
      <c r="D41" s="68">
        <f>D39</f>
        <v>0</v>
      </c>
      <c r="E41" s="59">
        <f>SUM(B41:D41)</f>
        <v>0</v>
      </c>
      <c r="F41" s="60"/>
      <c r="G41" s="69">
        <f>SUM(G28,G34,G39)</f>
        <v>0</v>
      </c>
      <c r="H41" s="69">
        <f>SUM(H28,H34,H39)</f>
        <v>0</v>
      </c>
      <c r="I41" s="69">
        <f>SUM(I28,I34,I39)</f>
        <v>0</v>
      </c>
      <c r="J41" s="69">
        <f>SUM(J28,J34,J39)</f>
        <v>0</v>
      </c>
      <c r="K41" s="60"/>
      <c r="L41" s="31" t="str">
        <f t="shared" ref="L41:O42" si="7">IF(B41&lt;&gt;0,G41/B41,"--")</f>
        <v>--</v>
      </c>
      <c r="M41" s="31" t="str">
        <f t="shared" si="7"/>
        <v>--</v>
      </c>
      <c r="N41" s="31" t="str">
        <f t="shared" si="7"/>
        <v>--</v>
      </c>
      <c r="O41" s="32" t="str">
        <f t="shared" si="7"/>
        <v>--</v>
      </c>
    </row>
    <row r="42" spans="1:23" ht="13.5" thickBot="1" x14ac:dyDescent="0.35">
      <c r="A42" s="33" t="s">
        <v>17</v>
      </c>
      <c r="B42" s="80">
        <f>B21+B41</f>
        <v>0</v>
      </c>
      <c r="C42" s="80">
        <f>C21+C41</f>
        <v>0</v>
      </c>
      <c r="D42" s="80">
        <f>D21+D41</f>
        <v>0</v>
      </c>
      <c r="E42" s="80">
        <f>E21+E41</f>
        <v>0</v>
      </c>
      <c r="F42" s="34"/>
      <c r="G42" s="81">
        <f>SUM(G21,G41)</f>
        <v>0</v>
      </c>
      <c r="H42" s="81">
        <f>SUM(H21,H41)</f>
        <v>0</v>
      </c>
      <c r="I42" s="81">
        <f>SUM(I21,I41)</f>
        <v>0</v>
      </c>
      <c r="J42" s="81">
        <f>SUM(J21,J41)</f>
        <v>0</v>
      </c>
      <c r="K42" s="34"/>
      <c r="L42" s="40" t="str">
        <f t="shared" si="7"/>
        <v>--</v>
      </c>
      <c r="M42" s="40" t="str">
        <f t="shared" si="7"/>
        <v>--</v>
      </c>
      <c r="N42" s="40" t="str">
        <f t="shared" si="7"/>
        <v>--</v>
      </c>
      <c r="O42" s="41" t="str">
        <f t="shared" si="7"/>
        <v>--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x14ac:dyDescent="0.25">
      <c r="A46" s="18" t="s">
        <v>19</v>
      </c>
      <c r="B46" s="65">
        <v>0</v>
      </c>
      <c r="C46" s="65">
        <v>0</v>
      </c>
      <c r="D46" s="65">
        <v>0</v>
      </c>
      <c r="E46" s="54">
        <f>SUM(B46:D46)</f>
        <v>0</v>
      </c>
      <c r="F46" s="36"/>
      <c r="G46" s="51">
        <v>0</v>
      </c>
      <c r="H46" s="51">
        <v>0</v>
      </c>
      <c r="I46" s="51">
        <v>0</v>
      </c>
      <c r="J46" s="51">
        <f>SUM(G46:I46)</f>
        <v>0</v>
      </c>
      <c r="K46" s="19"/>
      <c r="L46" s="22" t="str">
        <f t="shared" ref="L46:O48" si="8">IF(B46&lt;&gt;0,G46/B46,"--")</f>
        <v>--</v>
      </c>
      <c r="M46" s="22" t="str">
        <f t="shared" si="8"/>
        <v>--</v>
      </c>
      <c r="N46" s="22" t="str">
        <f t="shared" si="8"/>
        <v>--</v>
      </c>
      <c r="O46" s="23" t="str">
        <f t="shared" si="8"/>
        <v>--</v>
      </c>
      <c r="Q46">
        <v>118</v>
      </c>
      <c r="U46">
        <f>$U$8</f>
        <v>20</v>
      </c>
      <c r="V46">
        <f>$V$8</f>
        <v>42</v>
      </c>
      <c r="W46">
        <f>$W$8</f>
        <v>64</v>
      </c>
    </row>
    <row r="47" spans="1:23" ht="12.75" customHeight="1" x14ac:dyDescent="0.25">
      <c r="A47" s="18" t="s">
        <v>20</v>
      </c>
      <c r="B47" s="65">
        <v>0</v>
      </c>
      <c r="C47" s="65">
        <v>0</v>
      </c>
      <c r="D47" s="65">
        <v>0</v>
      </c>
      <c r="E47" s="54">
        <f>SUM(B47:D47)</f>
        <v>0</v>
      </c>
      <c r="F47" s="36"/>
      <c r="G47" s="51">
        <v>0</v>
      </c>
      <c r="H47" s="51">
        <v>0</v>
      </c>
      <c r="I47" s="51">
        <v>0</v>
      </c>
      <c r="J47" s="51">
        <f>SUM(G47:I47)</f>
        <v>0</v>
      </c>
      <c r="K47" s="19"/>
      <c r="L47" s="22" t="str">
        <f t="shared" si="8"/>
        <v>--</v>
      </c>
      <c r="M47" s="22" t="str">
        <f t="shared" si="8"/>
        <v>--</v>
      </c>
      <c r="N47" s="22" t="str">
        <f t="shared" si="8"/>
        <v>--</v>
      </c>
      <c r="O47" s="23" t="str">
        <f t="shared" si="8"/>
        <v>--</v>
      </c>
      <c r="Q47">
        <v>120</v>
      </c>
      <c r="U47">
        <f>$U$8</f>
        <v>20</v>
      </c>
      <c r="V47">
        <f>$V$8</f>
        <v>42</v>
      </c>
      <c r="W47">
        <f>$W$8</f>
        <v>64</v>
      </c>
    </row>
    <row r="48" spans="1:23" ht="12.75" customHeight="1" x14ac:dyDescent="0.25">
      <c r="A48" s="18" t="s">
        <v>31</v>
      </c>
      <c r="B48" s="65">
        <f>SUM(B46:B47)</f>
        <v>0</v>
      </c>
      <c r="C48" s="65">
        <f>SUM(C46:C47)</f>
        <v>0</v>
      </c>
      <c r="D48" s="65">
        <f>SUM(D46:D47)</f>
        <v>0</v>
      </c>
      <c r="E48" s="65">
        <f>SUM(E46:E47)</f>
        <v>0</v>
      </c>
      <c r="F48" s="36"/>
      <c r="G48" s="51">
        <f>SUM(G46:G47)</f>
        <v>0</v>
      </c>
      <c r="H48" s="51">
        <f>SUM(H46:H47)</f>
        <v>0</v>
      </c>
      <c r="I48" s="51">
        <f>SUM(I46:I47)</f>
        <v>0</v>
      </c>
      <c r="J48" s="51">
        <f>SUM(J46:J47)</f>
        <v>0</v>
      </c>
      <c r="K48" s="19"/>
      <c r="L48" s="22" t="str">
        <f t="shared" si="8"/>
        <v>--</v>
      </c>
      <c r="M48" s="22" t="str">
        <f t="shared" si="8"/>
        <v>--</v>
      </c>
      <c r="N48" s="22" t="str">
        <f t="shared" si="8"/>
        <v>--</v>
      </c>
      <c r="O48" s="23" t="str">
        <f t="shared" si="8"/>
        <v>--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x14ac:dyDescent="0.25">
      <c r="A50" s="18" t="s">
        <v>19</v>
      </c>
      <c r="B50" s="64">
        <v>0</v>
      </c>
      <c r="C50" s="64">
        <v>0</v>
      </c>
      <c r="D50" s="64">
        <v>0</v>
      </c>
      <c r="E50" s="20">
        <f>SUM(B50:D50)</f>
        <v>0</v>
      </c>
      <c r="F50" s="36"/>
      <c r="G50" s="51">
        <v>0</v>
      </c>
      <c r="H50" s="51">
        <v>0</v>
      </c>
      <c r="I50" s="51">
        <v>0</v>
      </c>
      <c r="J50" s="51">
        <f>SUM(G50:I50)</f>
        <v>0</v>
      </c>
      <c r="K50" s="19"/>
      <c r="L50" s="22" t="str">
        <f t="shared" ref="L50:O53" si="9">IF(B50&lt;&gt;0,G50/B50,"--")</f>
        <v>--</v>
      </c>
      <c r="M50" s="22" t="str">
        <f t="shared" si="9"/>
        <v>--</v>
      </c>
      <c r="N50" s="22" t="str">
        <f t="shared" si="9"/>
        <v>--</v>
      </c>
      <c r="O50" s="23" t="str">
        <f t="shared" si="9"/>
        <v>--</v>
      </c>
      <c r="Q50">
        <v>95</v>
      </c>
      <c r="U50">
        <f>$U$8</f>
        <v>20</v>
      </c>
      <c r="V50">
        <f>$V$8</f>
        <v>42</v>
      </c>
      <c r="W50">
        <f>$W$8</f>
        <v>64</v>
      </c>
    </row>
    <row r="51" spans="1:23" x14ac:dyDescent="0.25">
      <c r="A51" s="18" t="s">
        <v>20</v>
      </c>
      <c r="B51" s="64">
        <v>0</v>
      </c>
      <c r="C51" s="64">
        <v>0</v>
      </c>
      <c r="D51" s="64">
        <v>0</v>
      </c>
      <c r="E51" s="20">
        <f>SUM(B51:D51)</f>
        <v>0</v>
      </c>
      <c r="F51" s="36"/>
      <c r="G51" s="51">
        <v>0</v>
      </c>
      <c r="H51" s="51">
        <v>0</v>
      </c>
      <c r="I51" s="51">
        <v>0</v>
      </c>
      <c r="J51" s="51">
        <f>SUM(G51:I51)</f>
        <v>0</v>
      </c>
      <c r="K51" s="19"/>
      <c r="L51" s="22" t="str">
        <f t="shared" si="9"/>
        <v>--</v>
      </c>
      <c r="M51" s="22" t="str">
        <f t="shared" si="9"/>
        <v>--</v>
      </c>
      <c r="N51" s="22" t="str">
        <f t="shared" si="9"/>
        <v>--</v>
      </c>
      <c r="O51" s="23" t="str">
        <f t="shared" si="9"/>
        <v>--</v>
      </c>
      <c r="Q51">
        <v>97</v>
      </c>
      <c r="U51">
        <f>$U$8</f>
        <v>20</v>
      </c>
      <c r="V51">
        <f>$V$8</f>
        <v>42</v>
      </c>
      <c r="W51">
        <f>$W$8</f>
        <v>64</v>
      </c>
    </row>
    <row r="52" spans="1:23" x14ac:dyDescent="0.25">
      <c r="A52" s="79" t="s">
        <v>33</v>
      </c>
      <c r="B52" s="103">
        <f>SUM(B50:B51)</f>
        <v>0</v>
      </c>
      <c r="C52" s="103">
        <f>SUM(C50:C51)</f>
        <v>0</v>
      </c>
      <c r="D52" s="103">
        <f>SUM(D50:D51)</f>
        <v>0</v>
      </c>
      <c r="E52" s="103">
        <f>SUM(E50:E51)</f>
        <v>0</v>
      </c>
      <c r="F52" s="102"/>
      <c r="G52" s="69">
        <f>SUM(G50:G51)</f>
        <v>0</v>
      </c>
      <c r="H52" s="69">
        <f>SUM(H50:H51)</f>
        <v>0</v>
      </c>
      <c r="I52" s="69">
        <f>SUM(I50:I51)</f>
        <v>0</v>
      </c>
      <c r="J52" s="69">
        <f>SUM(J50:J51)</f>
        <v>0</v>
      </c>
      <c r="K52" s="28"/>
      <c r="L52" s="31" t="str">
        <f t="shared" si="9"/>
        <v>--</v>
      </c>
      <c r="M52" s="31" t="str">
        <f t="shared" si="9"/>
        <v>--</v>
      </c>
      <c r="N52" s="31" t="str">
        <f t="shared" si="9"/>
        <v>--</v>
      </c>
      <c r="O52" s="32" t="str">
        <f t="shared" si="9"/>
        <v>--</v>
      </c>
    </row>
    <row r="53" spans="1:23" ht="13.5" thickBot="1" x14ac:dyDescent="0.35">
      <c r="A53" s="33" t="s">
        <v>17</v>
      </c>
      <c r="B53" s="82">
        <f>SUM(B48,B52)</f>
        <v>0</v>
      </c>
      <c r="C53" s="82">
        <f>SUM(C48,C52)</f>
        <v>0</v>
      </c>
      <c r="D53" s="82">
        <f>SUM(D48,D52)</f>
        <v>0</v>
      </c>
      <c r="E53" s="82">
        <f>SUM(E48,E52)</f>
        <v>0</v>
      </c>
      <c r="F53" s="38"/>
      <c r="G53" s="81">
        <f>SUM(G48,G52)</f>
        <v>0</v>
      </c>
      <c r="H53" s="81">
        <f>SUM(H48,H52)</f>
        <v>0</v>
      </c>
      <c r="I53" s="81">
        <f>SUM(I48,I52)</f>
        <v>0</v>
      </c>
      <c r="J53" s="81">
        <f>SUM(J48,J52)</f>
        <v>0</v>
      </c>
      <c r="K53" s="37"/>
      <c r="L53" s="40" t="str">
        <f t="shared" si="9"/>
        <v>--</v>
      </c>
      <c r="M53" s="40" t="str">
        <f t="shared" si="9"/>
        <v>--</v>
      </c>
      <c r="N53" s="40" t="str">
        <f t="shared" si="9"/>
        <v>--</v>
      </c>
      <c r="O53" s="41" t="str">
        <f t="shared" si="9"/>
        <v>--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0</v>
      </c>
      <c r="C55" s="65">
        <f>C42</f>
        <v>0</v>
      </c>
      <c r="D55" s="65">
        <f>D42</f>
        <v>0</v>
      </c>
      <c r="E55" s="65">
        <f>E42</f>
        <v>0</v>
      </c>
      <c r="F55" s="42"/>
      <c r="G55" s="51">
        <f>G42+G53</f>
        <v>0</v>
      </c>
      <c r="H55" s="51">
        <f>H42+H53</f>
        <v>0</v>
      </c>
      <c r="I55" s="51">
        <f>I42+I53</f>
        <v>0</v>
      </c>
      <c r="J55" s="51">
        <f>J42+J53</f>
        <v>0</v>
      </c>
      <c r="K55" s="19"/>
      <c r="L55" s="22" t="str">
        <f>IF(B55&lt;&gt;0,G55/B55,"--")</f>
        <v>--</v>
      </c>
      <c r="M55" s="22" t="str">
        <f>IF(C55&lt;&gt;0,H55/C55,"--")</f>
        <v>--</v>
      </c>
      <c r="N55" s="22" t="str">
        <f>IF(D55&lt;&gt;0,I55/D55,"--")</f>
        <v>--</v>
      </c>
      <c r="O55" s="22" t="str">
        <f>IF(E55&lt;&gt;0,J55/E55,"--")</f>
        <v>--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0</v>
      </c>
      <c r="M57" s="61">
        <v>0</v>
      </c>
      <c r="N57" s="61">
        <v>0</v>
      </c>
      <c r="Q57">
        <v>117</v>
      </c>
      <c r="U57">
        <f>$U$8</f>
        <v>20</v>
      </c>
      <c r="V57">
        <f>$V$8</f>
        <v>42</v>
      </c>
      <c r="W57">
        <f>$W$8</f>
        <v>64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20</v>
      </c>
      <c r="V58">
        <f>$V$8</f>
        <v>42</v>
      </c>
      <c r="W58">
        <f>$W$8</f>
        <v>64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0</v>
      </c>
      <c r="M59" s="61">
        <v>0</v>
      </c>
      <c r="N59" s="61">
        <v>0</v>
      </c>
      <c r="Q59">
        <v>47</v>
      </c>
      <c r="S59">
        <v>31</v>
      </c>
      <c r="U59">
        <f>$U$8</f>
        <v>20</v>
      </c>
      <c r="V59">
        <f>$V$8</f>
        <v>42</v>
      </c>
      <c r="W59">
        <f>$W$8</f>
        <v>64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4.4 - Cost of Wasted UAA Mail -- First-Class Mail, Single Piece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4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0.83038332774002732</v>
      </c>
      <c r="C8" s="19">
        <v>0</v>
      </c>
      <c r="D8" s="19">
        <v>0</v>
      </c>
      <c r="E8" s="19">
        <f t="shared" ref="E8:E13" si="0">SUM(B8:D8)</f>
        <v>0.83038332774002732</v>
      </c>
      <c r="G8" s="51">
        <v>7.1823266901321209E-2</v>
      </c>
      <c r="H8" s="51">
        <v>0</v>
      </c>
      <c r="I8" s="51">
        <v>0</v>
      </c>
      <c r="J8" s="51">
        <f t="shared" ref="J8:J13" si="1">SUM(G8:I8)</f>
        <v>7.1823266901321209E-2</v>
      </c>
      <c r="L8" s="22">
        <f>IF(B8&lt;&gt;0,G8/B8,"--")</f>
        <v>8.6494110011572048E-2</v>
      </c>
      <c r="M8" s="22" t="str">
        <f>IF(C8&lt;&gt;0,H8/C8,"--")</f>
        <v>--</v>
      </c>
      <c r="N8" s="22" t="str">
        <f>IF(D8&lt;&gt;0,I8/D8,"--")</f>
        <v>--</v>
      </c>
      <c r="O8" s="23">
        <f>IF(E8&lt;&gt;0,J8/E8,"--")</f>
        <v>8.6494110011572048E-2</v>
      </c>
      <c r="Q8">
        <v>32</v>
      </c>
      <c r="U8" s="24">
        <f>VLOOKUP($Y$6,WMap,3,FALSE)</f>
        <v>0</v>
      </c>
      <c r="V8" s="25">
        <f>VLOOKUP($Y$6,WMap,4,FALSE)</f>
        <v>22</v>
      </c>
      <c r="W8" s="26">
        <f>VLOOKUP($Y$6,WMap,5,FALSE)</f>
        <v>44</v>
      </c>
    </row>
    <row r="9" spans="1:25" ht="12.75" customHeight="1" x14ac:dyDescent="0.25">
      <c r="A9" s="27" t="s">
        <v>24</v>
      </c>
      <c r="B9" s="19">
        <v>0.83038332774002732</v>
      </c>
      <c r="C9" s="19">
        <v>0</v>
      </c>
      <c r="D9" s="19">
        <v>0</v>
      </c>
      <c r="E9" s="19">
        <f t="shared" si="0"/>
        <v>0.83038332774002732</v>
      </c>
      <c r="G9" s="51">
        <v>6.3669010242326206E-3</v>
      </c>
      <c r="H9" s="51">
        <v>0</v>
      </c>
      <c r="I9" s="51">
        <v>0</v>
      </c>
      <c r="J9" s="51">
        <f t="shared" si="1"/>
        <v>6.3669010242326206E-3</v>
      </c>
      <c r="L9" s="22">
        <f t="shared" ref="L9:L14" si="2">IF(B9&lt;&gt;0,G9/B9,"--")</f>
        <v>7.667423961365878E-3</v>
      </c>
      <c r="M9" s="22" t="str">
        <f t="shared" ref="M9:M14" si="3">IF(C9&lt;&gt;0,H9/C9,"--")</f>
        <v>--</v>
      </c>
      <c r="N9" s="22" t="str">
        <f t="shared" ref="N9:N14" si="4">IF(D9&lt;&gt;0,I9/D9,"--")</f>
        <v>--</v>
      </c>
      <c r="O9" s="23">
        <f t="shared" ref="O9:O14" si="5">IF(E9&lt;&gt;0,J9/E9,"--")</f>
        <v>7.667423961365878E-3</v>
      </c>
      <c r="Q9">
        <v>33</v>
      </c>
      <c r="U9">
        <f>$U$8</f>
        <v>0</v>
      </c>
      <c r="V9">
        <f>$V$8</f>
        <v>22</v>
      </c>
      <c r="W9">
        <f>$W$8</f>
        <v>44</v>
      </c>
    </row>
    <row r="10" spans="1:25" ht="12.75" customHeight="1" x14ac:dyDescent="0.25">
      <c r="A10" s="18" t="s">
        <v>25</v>
      </c>
      <c r="B10" s="19">
        <v>16.607666554800531</v>
      </c>
      <c r="C10" s="19">
        <v>0</v>
      </c>
      <c r="D10" s="19">
        <v>0</v>
      </c>
      <c r="E10" s="19">
        <f t="shared" si="0"/>
        <v>16.607666554800531</v>
      </c>
      <c r="G10" s="51">
        <v>1.0779463542610712</v>
      </c>
      <c r="H10" s="51">
        <v>0</v>
      </c>
      <c r="I10" s="51">
        <v>0</v>
      </c>
      <c r="J10" s="51">
        <f t="shared" si="1"/>
        <v>1.0779463542610712</v>
      </c>
      <c r="L10" s="22">
        <f t="shared" si="2"/>
        <v>6.4906550881435252E-2</v>
      </c>
      <c r="M10" s="22" t="str">
        <f t="shared" si="3"/>
        <v>--</v>
      </c>
      <c r="N10" s="22" t="str">
        <f t="shared" si="4"/>
        <v>--</v>
      </c>
      <c r="O10" s="23">
        <f t="shared" si="5"/>
        <v>6.4906550881435252E-2</v>
      </c>
      <c r="Q10">
        <v>34</v>
      </c>
      <c r="S10">
        <v>10</v>
      </c>
      <c r="U10">
        <f>$U$8</f>
        <v>0</v>
      </c>
      <c r="V10">
        <f>$V$8</f>
        <v>22</v>
      </c>
      <c r="W10">
        <f>$W$8</f>
        <v>44</v>
      </c>
    </row>
    <row r="11" spans="1:25" ht="12.75" customHeight="1" x14ac:dyDescent="0.25">
      <c r="A11" s="18" t="s">
        <v>26</v>
      </c>
      <c r="B11" s="19">
        <v>6.4043729343613416</v>
      </c>
      <c r="C11" s="19">
        <v>0</v>
      </c>
      <c r="D11" s="19">
        <v>0</v>
      </c>
      <c r="E11" s="19">
        <f t="shared" si="0"/>
        <v>6.4043729343613416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>
        <f t="shared" si="2"/>
        <v>0</v>
      </c>
      <c r="M11" s="22" t="str">
        <f t="shared" si="3"/>
        <v>--</v>
      </c>
      <c r="N11" s="22" t="str">
        <f t="shared" si="4"/>
        <v>--</v>
      </c>
      <c r="O11" s="23">
        <f t="shared" si="5"/>
        <v>0</v>
      </c>
      <c r="Q11">
        <v>35</v>
      </c>
      <c r="S11">
        <v>10</v>
      </c>
      <c r="U11">
        <f>$U$8</f>
        <v>0</v>
      </c>
      <c r="V11">
        <f>$V$8</f>
        <v>22</v>
      </c>
      <c r="W11">
        <f>$W$8</f>
        <v>44</v>
      </c>
    </row>
    <row r="12" spans="1:25" ht="12.75" customHeight="1" x14ac:dyDescent="0.25">
      <c r="A12" s="27" t="s">
        <v>92</v>
      </c>
      <c r="B12" s="19">
        <v>9.9541786221171797</v>
      </c>
      <c r="C12" s="19">
        <v>0</v>
      </c>
      <c r="D12" s="19">
        <v>0</v>
      </c>
      <c r="E12" s="19">
        <f t="shared" si="0"/>
        <v>9.9541786221171797</v>
      </c>
      <c r="G12" s="51">
        <v>0.52555803771351783</v>
      </c>
      <c r="H12" s="51">
        <v>0</v>
      </c>
      <c r="I12" s="51">
        <v>0</v>
      </c>
      <c r="J12" s="51">
        <f t="shared" si="1"/>
        <v>0.52555803771351783</v>
      </c>
      <c r="L12" s="22">
        <f t="shared" si="2"/>
        <v>5.2797730246248641E-2</v>
      </c>
      <c r="M12" s="22" t="str">
        <f t="shared" si="3"/>
        <v>--</v>
      </c>
      <c r="N12" s="22" t="str">
        <f t="shared" si="4"/>
        <v>--</v>
      </c>
      <c r="O12" s="23">
        <f t="shared" si="5"/>
        <v>5.2797730246248641E-2</v>
      </c>
      <c r="Q12">
        <v>36</v>
      </c>
      <c r="R12">
        <v>37</v>
      </c>
      <c r="S12">
        <v>10</v>
      </c>
      <c r="U12">
        <f>$U$8</f>
        <v>0</v>
      </c>
      <c r="V12">
        <f>$V$8</f>
        <v>22</v>
      </c>
      <c r="W12">
        <f>$W$8</f>
        <v>44</v>
      </c>
    </row>
    <row r="13" spans="1:25" ht="12.75" customHeight="1" x14ac:dyDescent="0.25">
      <c r="A13" s="27" t="s">
        <v>104</v>
      </c>
      <c r="B13" s="19">
        <v>0.24911499832200795</v>
      </c>
      <c r="C13" s="19">
        <v>0</v>
      </c>
      <c r="D13" s="19">
        <v>0</v>
      </c>
      <c r="E13" s="19">
        <f t="shared" si="0"/>
        <v>0.24911499832200795</v>
      </c>
      <c r="G13" s="51">
        <v>7.8145034038449288E-2</v>
      </c>
      <c r="H13" s="51">
        <v>0</v>
      </c>
      <c r="I13" s="51">
        <v>0</v>
      </c>
      <c r="J13" s="51">
        <f t="shared" si="1"/>
        <v>7.8145034038449288E-2</v>
      </c>
      <c r="L13" s="22">
        <f t="shared" si="2"/>
        <v>0.3136906029938768</v>
      </c>
      <c r="M13" s="22" t="str">
        <f t="shared" si="3"/>
        <v>--</v>
      </c>
      <c r="N13" s="22" t="str">
        <f t="shared" si="4"/>
        <v>--</v>
      </c>
      <c r="O13" s="23">
        <f t="shared" si="5"/>
        <v>0.3136906029938768</v>
      </c>
      <c r="Q13">
        <v>39</v>
      </c>
      <c r="S13">
        <v>10</v>
      </c>
      <c r="U13">
        <f>$U$8</f>
        <v>0</v>
      </c>
      <c r="V13">
        <f>$V$8</f>
        <v>22</v>
      </c>
      <c r="W13">
        <f>$W$8</f>
        <v>44</v>
      </c>
    </row>
    <row r="14" spans="1:25" ht="12.75" customHeight="1" x14ac:dyDescent="0.25">
      <c r="A14" s="18" t="s">
        <v>17</v>
      </c>
      <c r="B14" s="19">
        <f>B10</f>
        <v>16.607666554800531</v>
      </c>
      <c r="C14" s="19">
        <f>C10</f>
        <v>0</v>
      </c>
      <c r="D14" s="19">
        <f>D10</f>
        <v>0</v>
      </c>
      <c r="E14" s="19">
        <f>E10</f>
        <v>16.607666554800531</v>
      </c>
      <c r="G14" s="51">
        <f>SUM(G8:G13)</f>
        <v>1.7598395939385922</v>
      </c>
      <c r="H14" s="51">
        <f>SUM(H8:H13)</f>
        <v>0</v>
      </c>
      <c r="I14" s="51">
        <f>SUM(I8:I13)</f>
        <v>0</v>
      </c>
      <c r="J14" s="51">
        <f>SUM(J8:J13)</f>
        <v>1.7598395939385922</v>
      </c>
      <c r="L14" s="22">
        <f t="shared" si="2"/>
        <v>0.10596549419700997</v>
      </c>
      <c r="M14" s="22" t="str">
        <f t="shared" si="3"/>
        <v>--</v>
      </c>
      <c r="N14" s="22" t="str">
        <f t="shared" si="4"/>
        <v>--</v>
      </c>
      <c r="O14" s="23">
        <f t="shared" si="5"/>
        <v>0.10596549419700997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6">IF(B17&lt;&gt;0,G17/B17,"--")</f>
        <v>--</v>
      </c>
      <c r="M17" s="22" t="str">
        <f t="shared" si="6"/>
        <v>--</v>
      </c>
      <c r="N17" s="22" t="str">
        <f t="shared" si="6"/>
        <v>--</v>
      </c>
      <c r="O17" s="23" t="str">
        <f t="shared" si="6"/>
        <v>--</v>
      </c>
      <c r="Q17">
        <v>17</v>
      </c>
      <c r="U17">
        <f>$U$8</f>
        <v>0</v>
      </c>
      <c r="V17">
        <f>$V$8</f>
        <v>22</v>
      </c>
      <c r="W17">
        <f>$W$8</f>
        <v>44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6"/>
        <v>--</v>
      </c>
      <c r="M18" s="22" t="str">
        <f t="shared" si="6"/>
        <v>--</v>
      </c>
      <c r="N18" s="22" t="str">
        <f t="shared" si="6"/>
        <v>--</v>
      </c>
      <c r="O18" s="23" t="str">
        <f t="shared" si="6"/>
        <v>--</v>
      </c>
      <c r="Q18">
        <v>18</v>
      </c>
      <c r="U18">
        <f>$U$8</f>
        <v>0</v>
      </c>
      <c r="V18">
        <f>$V$8</f>
        <v>22</v>
      </c>
      <c r="W18">
        <f>$W$8</f>
        <v>44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6"/>
        <v>--</v>
      </c>
      <c r="M19" s="22" t="str">
        <f t="shared" si="6"/>
        <v>--</v>
      </c>
      <c r="N19" s="22" t="str">
        <f t="shared" si="6"/>
        <v>--</v>
      </c>
      <c r="O19" s="23" t="str">
        <f t="shared" si="6"/>
        <v>--</v>
      </c>
      <c r="Q19">
        <v>19</v>
      </c>
      <c r="U19">
        <f>$U$8</f>
        <v>0</v>
      </c>
      <c r="V19">
        <f>$V$8</f>
        <v>22</v>
      </c>
      <c r="W19">
        <f>$W$8</f>
        <v>44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6"/>
        <v>--</v>
      </c>
      <c r="M20" s="22" t="str">
        <f t="shared" si="6"/>
        <v>--</v>
      </c>
      <c r="N20" s="22" t="str">
        <f t="shared" si="6"/>
        <v>--</v>
      </c>
      <c r="O20" s="23" t="str">
        <f t="shared" si="6"/>
        <v>--</v>
      </c>
      <c r="Q20">
        <v>22</v>
      </c>
      <c r="U20">
        <f>$U$8</f>
        <v>0</v>
      </c>
      <c r="V20">
        <f>$V$8</f>
        <v>22</v>
      </c>
      <c r="W20">
        <f>$W$8</f>
        <v>44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6"/>
        <v>--</v>
      </c>
      <c r="M21" s="22" t="str">
        <f t="shared" si="6"/>
        <v>--</v>
      </c>
      <c r="N21" s="22" t="str">
        <f t="shared" si="6"/>
        <v>--</v>
      </c>
      <c r="O21" s="23" t="str">
        <f t="shared" si="6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178.51212427652953</v>
      </c>
      <c r="C24" s="19">
        <v>0</v>
      </c>
      <c r="D24" s="19">
        <v>0</v>
      </c>
      <c r="E24" s="19">
        <f t="shared" ref="E24:E29" si="7">SUM(B24:D24)</f>
        <v>178.51212427652953</v>
      </c>
      <c r="G24" s="51">
        <v>11.077336717691258</v>
      </c>
      <c r="H24" s="51">
        <v>0</v>
      </c>
      <c r="I24" s="51">
        <v>0</v>
      </c>
      <c r="J24" s="51">
        <f t="shared" ref="J24:J29" si="8">SUM(G24:I24)</f>
        <v>11.077336717691258</v>
      </c>
      <c r="L24" s="22">
        <f t="shared" ref="L24:L30" si="9">IF(B24&lt;&gt;0,G24/B24,"--")</f>
        <v>6.2053693902222457E-2</v>
      </c>
      <c r="M24" s="22" t="str">
        <f t="shared" ref="M24:M30" si="10">IF(C24&lt;&gt;0,H24/C24,"--")</f>
        <v>--</v>
      </c>
      <c r="N24" s="22" t="str">
        <f t="shared" ref="N24:N30" si="11">IF(D24&lt;&gt;0,I24/D24,"--")</f>
        <v>--</v>
      </c>
      <c r="O24" s="23">
        <f t="shared" ref="O24:O30" si="12">IF(E24&lt;&gt;0,J24/E24,"--")</f>
        <v>6.2053693902222457E-2</v>
      </c>
      <c r="Q24">
        <v>50</v>
      </c>
      <c r="U24">
        <f t="shared" ref="U24:U29" si="13">$U$8</f>
        <v>0</v>
      </c>
      <c r="V24">
        <f t="shared" ref="V24:V29" si="14">$V$8</f>
        <v>22</v>
      </c>
      <c r="W24">
        <f t="shared" ref="W24:W29" si="15">$W$8</f>
        <v>44</v>
      </c>
    </row>
    <row r="25" spans="1:23" ht="12.75" customHeight="1" x14ac:dyDescent="0.25">
      <c r="A25" s="27" t="s">
        <v>24</v>
      </c>
      <c r="B25" s="19">
        <v>178.51212427652953</v>
      </c>
      <c r="C25" s="19">
        <v>0</v>
      </c>
      <c r="D25" s="19">
        <v>0</v>
      </c>
      <c r="E25" s="19">
        <f t="shared" si="7"/>
        <v>178.51212427652953</v>
      </c>
      <c r="G25" s="51">
        <v>1.3687281390721859</v>
      </c>
      <c r="H25" s="51">
        <v>0</v>
      </c>
      <c r="I25" s="51">
        <v>0</v>
      </c>
      <c r="J25" s="51">
        <f t="shared" si="8"/>
        <v>1.3687281390721859</v>
      </c>
      <c r="L25" s="22">
        <f t="shared" si="9"/>
        <v>7.667423961365878E-3</v>
      </c>
      <c r="M25" s="22" t="str">
        <f t="shared" si="10"/>
        <v>--</v>
      </c>
      <c r="N25" s="22" t="str">
        <f t="shared" si="11"/>
        <v>--</v>
      </c>
      <c r="O25" s="23">
        <f t="shared" si="12"/>
        <v>7.667423961365878E-3</v>
      </c>
      <c r="Q25">
        <v>51</v>
      </c>
      <c r="U25">
        <f t="shared" si="13"/>
        <v>0</v>
      </c>
      <c r="V25">
        <f t="shared" si="14"/>
        <v>22</v>
      </c>
      <c r="W25">
        <f t="shared" si="15"/>
        <v>44</v>
      </c>
    </row>
    <row r="26" spans="1:23" ht="12.75" customHeight="1" x14ac:dyDescent="0.25">
      <c r="A26" s="18" t="s">
        <v>25</v>
      </c>
      <c r="B26" s="19">
        <v>182.66102326265022</v>
      </c>
      <c r="C26" s="19">
        <v>0</v>
      </c>
      <c r="D26" s="19">
        <v>0</v>
      </c>
      <c r="E26" s="19">
        <f t="shared" si="7"/>
        <v>182.66102326265022</v>
      </c>
      <c r="G26" s="51">
        <v>6.2560564744115679</v>
      </c>
      <c r="H26" s="51">
        <v>0</v>
      </c>
      <c r="I26" s="51">
        <v>0</v>
      </c>
      <c r="J26" s="51">
        <f t="shared" si="8"/>
        <v>6.2560564744115679</v>
      </c>
      <c r="L26" s="22">
        <f t="shared" si="9"/>
        <v>3.4249542473086432E-2</v>
      </c>
      <c r="M26" s="22" t="str">
        <f t="shared" si="10"/>
        <v>--</v>
      </c>
      <c r="N26" s="22" t="str">
        <f t="shared" si="11"/>
        <v>--</v>
      </c>
      <c r="O26" s="23">
        <f t="shared" si="12"/>
        <v>3.4249542473086432E-2</v>
      </c>
      <c r="Q26">
        <v>52</v>
      </c>
      <c r="S26">
        <v>10</v>
      </c>
      <c r="U26">
        <f t="shared" si="13"/>
        <v>0</v>
      </c>
      <c r="V26">
        <f t="shared" si="14"/>
        <v>22</v>
      </c>
      <c r="W26">
        <f t="shared" si="15"/>
        <v>44</v>
      </c>
    </row>
    <row r="27" spans="1:23" ht="12.75" customHeight="1" x14ac:dyDescent="0.25">
      <c r="A27" s="18" t="s">
        <v>26</v>
      </c>
      <c r="B27" s="19">
        <v>71.931878263630196</v>
      </c>
      <c r="C27" s="19">
        <v>0</v>
      </c>
      <c r="D27" s="19">
        <v>0</v>
      </c>
      <c r="E27" s="19">
        <f t="shared" si="7"/>
        <v>71.931878263630196</v>
      </c>
      <c r="G27" s="51">
        <v>0</v>
      </c>
      <c r="H27" s="51">
        <v>0</v>
      </c>
      <c r="I27" s="51">
        <v>0</v>
      </c>
      <c r="J27" s="51">
        <f t="shared" si="8"/>
        <v>0</v>
      </c>
      <c r="L27" s="22">
        <f t="shared" si="9"/>
        <v>0</v>
      </c>
      <c r="M27" s="22" t="str">
        <f t="shared" si="10"/>
        <v>--</v>
      </c>
      <c r="N27" s="22" t="str">
        <f t="shared" si="11"/>
        <v>--</v>
      </c>
      <c r="O27" s="23">
        <f t="shared" si="12"/>
        <v>0</v>
      </c>
      <c r="Q27">
        <v>53</v>
      </c>
      <c r="S27">
        <v>10</v>
      </c>
      <c r="U27">
        <f t="shared" si="13"/>
        <v>0</v>
      </c>
      <c r="V27">
        <f t="shared" si="14"/>
        <v>22</v>
      </c>
      <c r="W27">
        <f t="shared" si="15"/>
        <v>44</v>
      </c>
    </row>
    <row r="28" spans="1:23" ht="12.75" customHeight="1" x14ac:dyDescent="0.25">
      <c r="A28" s="27" t="s">
        <v>92</v>
      </c>
      <c r="B28" s="19">
        <v>107.98922965008025</v>
      </c>
      <c r="C28" s="19">
        <v>0</v>
      </c>
      <c r="D28" s="19">
        <v>0</v>
      </c>
      <c r="E28" s="19">
        <f t="shared" si="7"/>
        <v>107.98922965008025</v>
      </c>
      <c r="G28" s="51">
        <v>5.7015862165651328</v>
      </c>
      <c r="H28" s="51">
        <v>0</v>
      </c>
      <c r="I28" s="51">
        <v>0</v>
      </c>
      <c r="J28" s="51">
        <f t="shared" si="8"/>
        <v>5.7015862165651328</v>
      </c>
      <c r="L28" s="22">
        <f t="shared" si="9"/>
        <v>5.2797730246248648E-2</v>
      </c>
      <c r="M28" s="22" t="str">
        <f t="shared" si="10"/>
        <v>--</v>
      </c>
      <c r="N28" s="22" t="str">
        <f t="shared" si="11"/>
        <v>--</v>
      </c>
      <c r="O28" s="23">
        <f t="shared" si="12"/>
        <v>5.2797730246248648E-2</v>
      </c>
      <c r="Q28">
        <v>55</v>
      </c>
      <c r="S28">
        <v>10</v>
      </c>
      <c r="U28">
        <f t="shared" si="13"/>
        <v>0</v>
      </c>
      <c r="V28">
        <f t="shared" si="14"/>
        <v>22</v>
      </c>
      <c r="W28">
        <f t="shared" si="15"/>
        <v>44</v>
      </c>
    </row>
    <row r="29" spans="1:23" ht="12.75" customHeight="1" x14ac:dyDescent="0.25">
      <c r="A29" s="27" t="s">
        <v>104</v>
      </c>
      <c r="B29" s="19">
        <v>2.739915348939753</v>
      </c>
      <c r="C29" s="19">
        <v>0</v>
      </c>
      <c r="D29" s="19">
        <v>0</v>
      </c>
      <c r="E29" s="19">
        <f t="shared" si="7"/>
        <v>2.739915348939753</v>
      </c>
      <c r="G29" s="51">
        <v>6.9226035207819184E-2</v>
      </c>
      <c r="H29" s="51">
        <v>0</v>
      </c>
      <c r="I29" s="51">
        <v>0</v>
      </c>
      <c r="J29" s="51">
        <f t="shared" si="8"/>
        <v>6.9226035207819184E-2</v>
      </c>
      <c r="L29" s="22">
        <f t="shared" si="9"/>
        <v>2.5265756927347092E-2</v>
      </c>
      <c r="M29" s="22" t="str">
        <f t="shared" si="10"/>
        <v>--</v>
      </c>
      <c r="N29" s="22" t="str">
        <f t="shared" si="11"/>
        <v>--</v>
      </c>
      <c r="O29" s="23">
        <f t="shared" si="12"/>
        <v>2.5265756927347092E-2</v>
      </c>
      <c r="Q29">
        <v>57</v>
      </c>
      <c r="S29">
        <v>10</v>
      </c>
      <c r="U29">
        <f t="shared" si="13"/>
        <v>0</v>
      </c>
      <c r="V29">
        <f t="shared" si="14"/>
        <v>22</v>
      </c>
      <c r="W29">
        <f t="shared" si="15"/>
        <v>44</v>
      </c>
    </row>
    <row r="30" spans="1:23" ht="12.75" customHeight="1" x14ac:dyDescent="0.25">
      <c r="A30" s="18" t="s">
        <v>17</v>
      </c>
      <c r="B30" s="19">
        <f>B26</f>
        <v>182.66102326265022</v>
      </c>
      <c r="C30" s="19">
        <f>C26</f>
        <v>0</v>
      </c>
      <c r="D30" s="19">
        <f>D26</f>
        <v>0</v>
      </c>
      <c r="E30" s="19">
        <f>E26</f>
        <v>182.66102326265022</v>
      </c>
      <c r="G30" s="51">
        <f>SUM(G24:G29)</f>
        <v>24.472933582947963</v>
      </c>
      <c r="H30" s="51">
        <f>SUM(H24:H29)</f>
        <v>0</v>
      </c>
      <c r="I30" s="51">
        <f>SUM(I24:I29)</f>
        <v>0</v>
      </c>
      <c r="J30" s="51">
        <f>SUM(J24:J29)</f>
        <v>24.472933582947963</v>
      </c>
      <c r="L30" s="22">
        <f t="shared" si="9"/>
        <v>0.13398005302837965</v>
      </c>
      <c r="M30" s="22" t="str">
        <f t="shared" si="10"/>
        <v>--</v>
      </c>
      <c r="N30" s="22" t="str">
        <f t="shared" si="11"/>
        <v>--</v>
      </c>
      <c r="O30" s="23">
        <f t="shared" si="12"/>
        <v>0.13398005302837965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199.26868981745076</v>
      </c>
      <c r="C32" s="19">
        <f>SUM(C14,C21,C30)</f>
        <v>0</v>
      </c>
      <c r="D32" s="19">
        <f>SUM(D14,D21,D30)</f>
        <v>0</v>
      </c>
      <c r="E32" s="19">
        <f>SUM(E14,E21,E30)</f>
        <v>199.26868981745076</v>
      </c>
      <c r="G32" s="51">
        <f>SUM(G14,G21,G30)</f>
        <v>26.232773176886557</v>
      </c>
      <c r="H32" s="51">
        <f>SUM(H14,H21,H30)</f>
        <v>0</v>
      </c>
      <c r="I32" s="51">
        <f>SUM(I14,I21,I30)</f>
        <v>0</v>
      </c>
      <c r="J32" s="51">
        <f>SUM(J14,J21,J30)</f>
        <v>26.232773176886557</v>
      </c>
      <c r="L32" s="22">
        <f>IF(B32&lt;&gt;0,G32/B32,"--")</f>
        <v>0.13164523338271705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0.13164523338271705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6">IF(B36&lt;&gt;0,G36/B36,"--")</f>
        <v>--</v>
      </c>
      <c r="M36" s="22" t="str">
        <f t="shared" si="16"/>
        <v>--</v>
      </c>
      <c r="N36" s="22" t="str">
        <f t="shared" si="16"/>
        <v>--</v>
      </c>
      <c r="O36" s="23" t="str">
        <f t="shared" si="16"/>
        <v>--</v>
      </c>
      <c r="Q36">
        <v>0</v>
      </c>
      <c r="U36">
        <f>$U$8</f>
        <v>0</v>
      </c>
      <c r="V36">
        <f>$V$8</f>
        <v>22</v>
      </c>
      <c r="W36">
        <f>$W$8</f>
        <v>44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6"/>
        <v>--</v>
      </c>
      <c r="M37" s="22" t="str">
        <f t="shared" si="16"/>
        <v>--</v>
      </c>
      <c r="N37" s="22" t="str">
        <f t="shared" si="16"/>
        <v>--</v>
      </c>
      <c r="O37" s="23" t="str">
        <f t="shared" si="16"/>
        <v>--</v>
      </c>
      <c r="Q37">
        <v>3</v>
      </c>
      <c r="U37">
        <f>$U$8</f>
        <v>0</v>
      </c>
      <c r="V37">
        <f>$V$8</f>
        <v>22</v>
      </c>
      <c r="W37">
        <f>$W$8</f>
        <v>44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6"/>
        <v>--</v>
      </c>
      <c r="M38" s="22" t="str">
        <f t="shared" si="16"/>
        <v>--</v>
      </c>
      <c r="N38" s="22" t="str">
        <f t="shared" si="16"/>
        <v>--</v>
      </c>
      <c r="O38" s="23" t="str">
        <f t="shared" si="16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7">IF(B41&lt;&gt;0,G41/B41,"--")</f>
        <v>--</v>
      </c>
      <c r="M41" s="22" t="str">
        <f t="shared" si="17"/>
        <v>--</v>
      </c>
      <c r="N41" s="22" t="str">
        <f t="shared" si="17"/>
        <v>--</v>
      </c>
      <c r="O41" s="23" t="str">
        <f t="shared" si="17"/>
        <v>--</v>
      </c>
      <c r="Q41">
        <v>1</v>
      </c>
      <c r="R41">
        <v>2</v>
      </c>
      <c r="U41">
        <f>$U$8</f>
        <v>0</v>
      </c>
      <c r="V41">
        <f>$V$8</f>
        <v>22</v>
      </c>
      <c r="W41">
        <f>$W$8</f>
        <v>44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7"/>
        <v>--</v>
      </c>
      <c r="M42" s="22" t="str">
        <f t="shared" si="17"/>
        <v>--</v>
      </c>
      <c r="N42" s="22" t="str">
        <f t="shared" si="17"/>
        <v>--</v>
      </c>
      <c r="O42" s="23" t="str">
        <f t="shared" si="17"/>
        <v>--</v>
      </c>
      <c r="Q42">
        <v>5</v>
      </c>
      <c r="R42">
        <v>7</v>
      </c>
      <c r="U42">
        <f>$U$8</f>
        <v>0</v>
      </c>
      <c r="V42">
        <f>$V$8</f>
        <v>22</v>
      </c>
      <c r="W42">
        <f>$W$8</f>
        <v>44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7"/>
        <v>--</v>
      </c>
      <c r="M43" s="22" t="str">
        <f t="shared" si="17"/>
        <v>--</v>
      </c>
      <c r="N43" s="22" t="str">
        <f t="shared" si="17"/>
        <v>--</v>
      </c>
      <c r="O43" s="23" t="str">
        <f t="shared" si="17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8">IF(B45&lt;&gt;0,G45/B45,"--")</f>
        <v>--</v>
      </c>
      <c r="M45" s="31" t="str">
        <f t="shared" si="18"/>
        <v>--</v>
      </c>
      <c r="N45" s="31" t="str">
        <f t="shared" si="18"/>
        <v>--</v>
      </c>
      <c r="O45" s="32" t="str">
        <f t="shared" si="18"/>
        <v>--</v>
      </c>
    </row>
    <row r="46" spans="1:23" ht="12.75" customHeight="1" x14ac:dyDescent="0.3">
      <c r="A46" s="86" t="s">
        <v>17</v>
      </c>
      <c r="B46" s="19">
        <f>SUM(B32,B45)</f>
        <v>199.26868981745076</v>
      </c>
      <c r="C46" s="19">
        <f>SUM(C32,C45)</f>
        <v>0</v>
      </c>
      <c r="D46" s="19">
        <f>SUM(D32,D45)</f>
        <v>0</v>
      </c>
      <c r="E46" s="19">
        <f>SUM(E32,E45)</f>
        <v>199.26868981745076</v>
      </c>
      <c r="G46" s="51">
        <f>SUM(G32,G45)</f>
        <v>26.232773176886557</v>
      </c>
      <c r="H46" s="51">
        <f>SUM(H32,H45)</f>
        <v>0</v>
      </c>
      <c r="I46" s="51">
        <f>SUM(I32,I45)</f>
        <v>0</v>
      </c>
      <c r="J46" s="51">
        <f>SUM(J32,J45)</f>
        <v>26.232773176886557</v>
      </c>
      <c r="L46" s="22">
        <f t="shared" si="18"/>
        <v>0.13164523338271705</v>
      </c>
      <c r="M46" s="22" t="str">
        <f t="shared" si="18"/>
        <v>--</v>
      </c>
      <c r="N46" s="22" t="str">
        <f t="shared" si="18"/>
        <v>--</v>
      </c>
      <c r="O46" s="23">
        <f t="shared" si="18"/>
        <v>0.13164523338271705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199.26868981745076</v>
      </c>
      <c r="C50" s="19">
        <v>0</v>
      </c>
      <c r="D50" s="19">
        <v>0</v>
      </c>
      <c r="E50" s="19">
        <f>SUM(B50:D50)</f>
        <v>199.26868981745076</v>
      </c>
      <c r="G50" s="51">
        <v>13.133283494721466</v>
      </c>
      <c r="H50" s="51">
        <v>0</v>
      </c>
      <c r="I50" s="51">
        <v>0</v>
      </c>
      <c r="J50" s="51">
        <f>SUM(G50:I50)</f>
        <v>13.133283494721466</v>
      </c>
      <c r="L50" s="22">
        <f t="shared" ref="L50:O52" si="19">IF(B50&lt;&gt;0,G50/B50,"--")</f>
        <v>6.5907411278474368E-2</v>
      </c>
      <c r="M50" s="22" t="str">
        <f t="shared" si="19"/>
        <v>--</v>
      </c>
      <c r="N50" s="22" t="str">
        <f t="shared" si="19"/>
        <v>--</v>
      </c>
      <c r="O50" s="23">
        <f t="shared" si="19"/>
        <v>6.5907411278474368E-2</v>
      </c>
      <c r="Q50">
        <v>128</v>
      </c>
      <c r="U50">
        <f>$U$8</f>
        <v>0</v>
      </c>
      <c r="V50">
        <f>$V$8</f>
        <v>22</v>
      </c>
      <c r="W50">
        <f>$W$8</f>
        <v>44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9"/>
        <v>--</v>
      </c>
      <c r="M51" s="22" t="str">
        <f t="shared" si="19"/>
        <v>--</v>
      </c>
      <c r="N51" s="22" t="str">
        <f t="shared" si="19"/>
        <v>--</v>
      </c>
      <c r="O51" s="23" t="str">
        <f t="shared" si="19"/>
        <v>--</v>
      </c>
      <c r="Q51">
        <v>130</v>
      </c>
      <c r="U51">
        <f>$U$8</f>
        <v>0</v>
      </c>
      <c r="V51">
        <f>$V$8</f>
        <v>22</v>
      </c>
      <c r="W51">
        <f>$W$8</f>
        <v>44</v>
      </c>
    </row>
    <row r="52" spans="1:23" x14ac:dyDescent="0.25">
      <c r="A52" s="18" t="s">
        <v>31</v>
      </c>
      <c r="B52" s="19">
        <f>SUM(B50:B51)</f>
        <v>199.26868981745076</v>
      </c>
      <c r="C52" s="19">
        <f>SUM(C50:C51)</f>
        <v>0</v>
      </c>
      <c r="D52" s="19">
        <f>SUM(D50:D51)</f>
        <v>0</v>
      </c>
      <c r="E52" s="19">
        <f>SUM(E50:E51)</f>
        <v>199.26868981745076</v>
      </c>
      <c r="G52" s="51">
        <f>SUM(G50:G51)</f>
        <v>13.133283494721466</v>
      </c>
      <c r="H52" s="51">
        <f>SUM(H50:H51)</f>
        <v>0</v>
      </c>
      <c r="I52" s="51">
        <f>SUM(I50:I51)</f>
        <v>0</v>
      </c>
      <c r="J52" s="51">
        <f>SUM(J50:J51)</f>
        <v>13.133283494721466</v>
      </c>
      <c r="L52" s="22">
        <f t="shared" si="19"/>
        <v>6.5907411278474368E-2</v>
      </c>
      <c r="M52" s="22" t="str">
        <f t="shared" si="19"/>
        <v>--</v>
      </c>
      <c r="N52" s="22" t="str">
        <f t="shared" si="19"/>
        <v>--</v>
      </c>
      <c r="O52" s="23">
        <f t="shared" si="19"/>
        <v>6.5907411278474368E-2</v>
      </c>
    </row>
    <row r="53" spans="1:23" ht="13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20">IF(B54&lt;&gt;0,G54/B54,"--")</f>
        <v>--</v>
      </c>
      <c r="M54" s="22" t="str">
        <f t="shared" si="20"/>
        <v>--</v>
      </c>
      <c r="N54" s="22" t="str">
        <f t="shared" si="20"/>
        <v>--</v>
      </c>
      <c r="O54" s="23" t="str">
        <f t="shared" si="20"/>
        <v>--</v>
      </c>
      <c r="Q54">
        <v>105</v>
      </c>
      <c r="U54">
        <f>$U$8</f>
        <v>0</v>
      </c>
      <c r="V54">
        <f>$V$8</f>
        <v>22</v>
      </c>
      <c r="W54">
        <f>$W$8</f>
        <v>44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20"/>
        <v>--</v>
      </c>
      <c r="M55" s="22" t="str">
        <f t="shared" si="20"/>
        <v>--</v>
      </c>
      <c r="N55" s="22" t="str">
        <f t="shared" si="20"/>
        <v>--</v>
      </c>
      <c r="O55" s="23" t="str">
        <f t="shared" si="20"/>
        <v>--</v>
      </c>
      <c r="Q55">
        <v>107</v>
      </c>
      <c r="U55">
        <f>$U$8</f>
        <v>0</v>
      </c>
      <c r="V55">
        <f>$V$8</f>
        <v>22</v>
      </c>
      <c r="W55">
        <f>$W$8</f>
        <v>44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20"/>
        <v>--</v>
      </c>
      <c r="M56" s="31" t="str">
        <f t="shared" si="20"/>
        <v>--</v>
      </c>
      <c r="N56" s="31" t="str">
        <f t="shared" si="20"/>
        <v>--</v>
      </c>
      <c r="O56" s="32" t="str">
        <f t="shared" si="20"/>
        <v>--</v>
      </c>
    </row>
    <row r="57" spans="1:23" ht="13.5" thickBot="1" x14ac:dyDescent="0.35">
      <c r="A57" s="33" t="s">
        <v>17</v>
      </c>
      <c r="B57" s="104">
        <f>SUM(B52,B56)</f>
        <v>199.26868981745076</v>
      </c>
      <c r="C57" s="104">
        <f>SUM(C52,C56)</f>
        <v>0</v>
      </c>
      <c r="D57" s="104">
        <f>SUM(D52,D56)</f>
        <v>0</v>
      </c>
      <c r="E57" s="104">
        <f>SUM(E52,E56)</f>
        <v>199.26868981745076</v>
      </c>
      <c r="F57" s="84"/>
      <c r="G57" s="81">
        <f>SUM(G52,G56)</f>
        <v>13.133283494721466</v>
      </c>
      <c r="H57" s="81">
        <f>SUM(H52,H56)</f>
        <v>0</v>
      </c>
      <c r="I57" s="81">
        <f>SUM(I52,I56)</f>
        <v>0</v>
      </c>
      <c r="J57" s="81">
        <f>SUM(J52,J56)</f>
        <v>13.133283494721466</v>
      </c>
      <c r="K57" s="84"/>
      <c r="L57" s="40">
        <f t="shared" si="20"/>
        <v>6.5907411278474368E-2</v>
      </c>
      <c r="M57" s="40" t="str">
        <f t="shared" si="20"/>
        <v>--</v>
      </c>
      <c r="N57" s="40" t="str">
        <f t="shared" si="20"/>
        <v>--</v>
      </c>
      <c r="O57" s="41">
        <f t="shared" si="20"/>
        <v>6.5907411278474368E-2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199.26868981745076</v>
      </c>
      <c r="C59" s="19">
        <f>C46</f>
        <v>0</v>
      </c>
      <c r="D59" s="19">
        <f>D46</f>
        <v>0</v>
      </c>
      <c r="E59" s="19">
        <f>E46</f>
        <v>199.26868981745076</v>
      </c>
      <c r="G59" s="51">
        <f>SUM(G46,G57)</f>
        <v>39.366056671608021</v>
      </c>
      <c r="H59" s="51">
        <f>SUM(H46,H57)</f>
        <v>0</v>
      </c>
      <c r="I59" s="51">
        <f>SUM(I46,I57)</f>
        <v>0</v>
      </c>
      <c r="J59" s="51">
        <f>SUM(J46,J57)</f>
        <v>39.366056671608021</v>
      </c>
      <c r="L59" s="22">
        <f>IF(B59&lt;&gt;0,G59/B59,"--")</f>
        <v>0.19755264466119141</v>
      </c>
      <c r="M59" s="22" t="str">
        <f>IF(C59&lt;&gt;0,H59/C59,"--")</f>
        <v>--</v>
      </c>
      <c r="N59" s="22" t="str">
        <f>IF(D59&lt;&gt;0,I59/D59,"--")</f>
        <v>--</v>
      </c>
      <c r="O59" s="22">
        <f>IF(E59&lt;&gt;0,J59/E59,"--")</f>
        <v>0.19755264466119141</v>
      </c>
      <c r="U59">
        <f>$U$8</f>
        <v>0</v>
      </c>
      <c r="V59">
        <f>$V$8</f>
        <v>22</v>
      </c>
      <c r="W59">
        <f>$W$8</f>
        <v>44</v>
      </c>
    </row>
    <row r="60" spans="1:23" hidden="1" x14ac:dyDescent="0.25">
      <c r="B60" s="19"/>
      <c r="C60" s="19"/>
      <c r="D60" s="19"/>
      <c r="E60" s="19"/>
      <c r="G60" s="51"/>
      <c r="H60" s="51"/>
      <c r="I60" s="51"/>
      <c r="J60" s="51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0</v>
      </c>
      <c r="V61">
        <f>$V$8</f>
        <v>22</v>
      </c>
      <c r="W61">
        <f>$W$8</f>
        <v>44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0</v>
      </c>
      <c r="V62">
        <f>$V$8</f>
        <v>22</v>
      </c>
      <c r="W62">
        <f>$W$8</f>
        <v>44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-5.5511151231257827E-17</v>
      </c>
      <c r="M63" s="70">
        <v>0</v>
      </c>
      <c r="N63" s="70">
        <v>0</v>
      </c>
      <c r="Q63">
        <v>64</v>
      </c>
      <c r="R63">
        <v>13</v>
      </c>
      <c r="U63">
        <f>$U$8</f>
        <v>0</v>
      </c>
      <c r="V63">
        <f>$V$8</f>
        <v>22</v>
      </c>
      <c r="W63">
        <f>$W$8</f>
        <v>44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4.58 - Cost of Returned-to-Sender UAA Mail -- All Other Classes, Express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58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2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38</v>
      </c>
      <c r="U8" s="24">
        <f>VLOOKUP($Y$6,RMap,4,FALSE)</f>
        <v>20</v>
      </c>
      <c r="V8" s="25">
        <f>VLOOKUP($Y$6,RMap,5,FALSE)</f>
        <v>42</v>
      </c>
      <c r="W8" s="26">
        <f>VLOOKUP($Y$6,RMap,6,FALSE)</f>
        <v>64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2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39</v>
      </c>
      <c r="U9">
        <f>$U$8</f>
        <v>20</v>
      </c>
      <c r="V9">
        <f>$V$8</f>
        <v>42</v>
      </c>
      <c r="W9">
        <f>$W$8</f>
        <v>64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2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40</v>
      </c>
      <c r="S10">
        <v>10</v>
      </c>
      <c r="U10">
        <f>$U$8</f>
        <v>20</v>
      </c>
      <c r="V10">
        <f>$V$8</f>
        <v>42</v>
      </c>
      <c r="W10">
        <f>$W$8</f>
        <v>64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41</v>
      </c>
      <c r="S11">
        <v>10</v>
      </c>
      <c r="U11">
        <f>$U$8</f>
        <v>20</v>
      </c>
      <c r="V11">
        <f>$V$8</f>
        <v>42</v>
      </c>
      <c r="W11">
        <f>$W$8</f>
        <v>64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2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42</v>
      </c>
      <c r="R12">
        <v>43</v>
      </c>
      <c r="S12">
        <v>10</v>
      </c>
      <c r="U12">
        <f>$U$8</f>
        <v>20</v>
      </c>
      <c r="V12">
        <f>$V$8</f>
        <v>42</v>
      </c>
      <c r="W12">
        <f>$W$8</f>
        <v>64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2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45</v>
      </c>
      <c r="S13">
        <v>10</v>
      </c>
      <c r="U13">
        <f>$U$8</f>
        <v>20</v>
      </c>
      <c r="V13">
        <f>$V$8</f>
        <v>42</v>
      </c>
      <c r="W13">
        <f>$W$8</f>
        <v>64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21">
        <f>SUM(G8:G13)</f>
        <v>0</v>
      </c>
      <c r="H14" s="21">
        <f>SUM(H8:H13)</f>
        <v>0</v>
      </c>
      <c r="I14" s="21">
        <f>SUM(I8:I13)</f>
        <v>0</v>
      </c>
      <c r="J14" s="2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0</v>
      </c>
      <c r="C17" s="19">
        <v>0</v>
      </c>
      <c r="D17" s="19">
        <v>0</v>
      </c>
      <c r="E17" s="19">
        <f t="shared" ref="E17:E22" si="3">SUM(B17:D17)</f>
        <v>0</v>
      </c>
      <c r="G17" s="51">
        <v>0</v>
      </c>
      <c r="H17" s="51">
        <v>0</v>
      </c>
      <c r="I17" s="51">
        <v>0</v>
      </c>
      <c r="J17" s="21">
        <f t="shared" ref="J17:J22" si="4">SUM(G17:I17)</f>
        <v>0</v>
      </c>
      <c r="L17" s="22" t="str">
        <f t="shared" ref="L17:O23" si="5">IF(B17&lt;&gt;0,G17/B17,"--")</f>
        <v>--</v>
      </c>
      <c r="M17" s="22" t="str">
        <f t="shared" si="5"/>
        <v>--</v>
      </c>
      <c r="N17" s="22" t="str">
        <f t="shared" si="5"/>
        <v>--</v>
      </c>
      <c r="O17" s="23" t="str">
        <f t="shared" si="5"/>
        <v>--</v>
      </c>
      <c r="Q17">
        <v>48</v>
      </c>
      <c r="R17">
        <v>65</v>
      </c>
      <c r="U17">
        <f t="shared" ref="U17:U22" si="6">$U$8</f>
        <v>20</v>
      </c>
      <c r="V17">
        <f t="shared" ref="V17:V22" si="7">$V$8</f>
        <v>42</v>
      </c>
      <c r="W17">
        <f t="shared" ref="W17:W22" si="8">$W$8</f>
        <v>64</v>
      </c>
    </row>
    <row r="18" spans="1:30" ht="12.75" customHeight="1" x14ac:dyDescent="0.25">
      <c r="A18" s="27" t="s">
        <v>24</v>
      </c>
      <c r="B18" s="19">
        <v>0</v>
      </c>
      <c r="C18" s="19">
        <v>0</v>
      </c>
      <c r="D18" s="19">
        <v>0</v>
      </c>
      <c r="E18" s="19">
        <f t="shared" si="3"/>
        <v>0</v>
      </c>
      <c r="G18" s="51">
        <v>0</v>
      </c>
      <c r="H18" s="51">
        <v>0</v>
      </c>
      <c r="I18" s="51">
        <v>0</v>
      </c>
      <c r="J18" s="21">
        <f t="shared" si="4"/>
        <v>0</v>
      </c>
      <c r="L18" s="22" t="str">
        <f t="shared" si="5"/>
        <v>--</v>
      </c>
      <c r="M18" s="22" t="str">
        <f t="shared" si="5"/>
        <v>--</v>
      </c>
      <c r="N18" s="22" t="str">
        <f t="shared" si="5"/>
        <v>--</v>
      </c>
      <c r="O18" s="23" t="str">
        <f t="shared" si="5"/>
        <v>--</v>
      </c>
      <c r="Q18">
        <v>49</v>
      </c>
      <c r="R18">
        <v>66</v>
      </c>
      <c r="U18">
        <f t="shared" si="6"/>
        <v>20</v>
      </c>
      <c r="V18">
        <f t="shared" si="7"/>
        <v>42</v>
      </c>
      <c r="W18">
        <f t="shared" si="8"/>
        <v>64</v>
      </c>
    </row>
    <row r="19" spans="1:30" ht="12.75" customHeight="1" x14ac:dyDescent="0.25">
      <c r="A19" s="18" t="s">
        <v>25</v>
      </c>
      <c r="B19" s="19">
        <v>0</v>
      </c>
      <c r="C19" s="19">
        <v>0</v>
      </c>
      <c r="D19" s="19">
        <v>0</v>
      </c>
      <c r="E19" s="19">
        <f t="shared" si="3"/>
        <v>0</v>
      </c>
      <c r="G19" s="51">
        <v>0</v>
      </c>
      <c r="H19" s="51">
        <v>0</v>
      </c>
      <c r="I19" s="51">
        <v>0</v>
      </c>
      <c r="J19" s="21">
        <f t="shared" si="4"/>
        <v>0</v>
      </c>
      <c r="L19" s="22" t="str">
        <f t="shared" si="5"/>
        <v>--</v>
      </c>
      <c r="M19" s="22" t="str">
        <f t="shared" si="5"/>
        <v>--</v>
      </c>
      <c r="N19" s="22" t="str">
        <f t="shared" si="5"/>
        <v>--</v>
      </c>
      <c r="O19" s="23" t="str">
        <f t="shared" si="5"/>
        <v>--</v>
      </c>
      <c r="Q19">
        <v>50</v>
      </c>
      <c r="R19">
        <v>67</v>
      </c>
      <c r="S19">
        <v>27</v>
      </c>
      <c r="T19">
        <v>10</v>
      </c>
      <c r="U19">
        <f t="shared" si="6"/>
        <v>20</v>
      </c>
      <c r="V19">
        <f t="shared" si="7"/>
        <v>42</v>
      </c>
      <c r="W19">
        <f t="shared" si="8"/>
        <v>64</v>
      </c>
    </row>
    <row r="20" spans="1:30" ht="12.75" customHeight="1" x14ac:dyDescent="0.25">
      <c r="A20" s="18" t="s">
        <v>26</v>
      </c>
      <c r="B20" s="19">
        <v>0</v>
      </c>
      <c r="C20" s="19">
        <v>0</v>
      </c>
      <c r="D20" s="19">
        <v>0</v>
      </c>
      <c r="E20" s="19">
        <f t="shared" si="3"/>
        <v>0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 t="str">
        <f t="shared" si="5"/>
        <v>--</v>
      </c>
      <c r="M20" s="22" t="str">
        <f t="shared" si="5"/>
        <v>--</v>
      </c>
      <c r="N20" s="22" t="str">
        <f t="shared" si="5"/>
        <v>--</v>
      </c>
      <c r="O20" s="23" t="str">
        <f t="shared" si="5"/>
        <v>--</v>
      </c>
      <c r="Q20">
        <v>51</v>
      </c>
      <c r="R20">
        <v>68</v>
      </c>
      <c r="S20">
        <v>27</v>
      </c>
      <c r="T20">
        <v>10</v>
      </c>
      <c r="U20">
        <f t="shared" si="6"/>
        <v>20</v>
      </c>
      <c r="V20">
        <f t="shared" si="7"/>
        <v>42</v>
      </c>
      <c r="W20">
        <f t="shared" si="8"/>
        <v>64</v>
      </c>
    </row>
    <row r="21" spans="1:30" ht="12.75" customHeight="1" x14ac:dyDescent="0.25">
      <c r="A21" s="27" t="s">
        <v>92</v>
      </c>
      <c r="B21" s="19">
        <v>0</v>
      </c>
      <c r="C21" s="19">
        <v>0</v>
      </c>
      <c r="D21" s="19">
        <v>0</v>
      </c>
      <c r="E21" s="19">
        <f t="shared" si="3"/>
        <v>0</v>
      </c>
      <c r="G21" s="51">
        <v>0</v>
      </c>
      <c r="H21" s="51">
        <v>0</v>
      </c>
      <c r="I21" s="51">
        <v>0</v>
      </c>
      <c r="J21" s="21">
        <f t="shared" si="4"/>
        <v>0</v>
      </c>
      <c r="L21" s="22" t="str">
        <f t="shared" si="5"/>
        <v>--</v>
      </c>
      <c r="M21" s="22" t="str">
        <f t="shared" si="5"/>
        <v>--</v>
      </c>
      <c r="N21" s="22" t="str">
        <f t="shared" si="5"/>
        <v>--</v>
      </c>
      <c r="O21" s="23" t="str">
        <f t="shared" si="5"/>
        <v>--</v>
      </c>
      <c r="Q21">
        <v>52</v>
      </c>
      <c r="R21">
        <v>70</v>
      </c>
      <c r="S21">
        <v>27</v>
      </c>
      <c r="T21">
        <v>10</v>
      </c>
      <c r="U21">
        <f t="shared" si="6"/>
        <v>20</v>
      </c>
      <c r="V21">
        <f t="shared" si="7"/>
        <v>42</v>
      </c>
      <c r="W21">
        <f t="shared" si="8"/>
        <v>64</v>
      </c>
    </row>
    <row r="22" spans="1:30" ht="12.75" customHeight="1" x14ac:dyDescent="0.25">
      <c r="A22" s="27" t="s">
        <v>104</v>
      </c>
      <c r="B22" s="19">
        <v>0</v>
      </c>
      <c r="C22" s="19">
        <v>0</v>
      </c>
      <c r="D22" s="19">
        <v>0</v>
      </c>
      <c r="E22" s="19">
        <f t="shared" si="3"/>
        <v>0</v>
      </c>
      <c r="G22" s="51">
        <v>0</v>
      </c>
      <c r="H22" s="51">
        <v>0</v>
      </c>
      <c r="I22" s="51">
        <v>0</v>
      </c>
      <c r="J22" s="21">
        <f t="shared" si="4"/>
        <v>0</v>
      </c>
      <c r="L22" s="22" t="str">
        <f t="shared" si="5"/>
        <v>--</v>
      </c>
      <c r="M22" s="22" t="str">
        <f t="shared" si="5"/>
        <v>--</v>
      </c>
      <c r="N22" s="22" t="str">
        <f t="shared" si="5"/>
        <v>--</v>
      </c>
      <c r="O22" s="23" t="str">
        <f t="shared" si="5"/>
        <v>--</v>
      </c>
      <c r="Q22">
        <v>55</v>
      </c>
      <c r="R22">
        <v>72</v>
      </c>
      <c r="S22">
        <v>27</v>
      </c>
      <c r="T22">
        <v>10</v>
      </c>
      <c r="U22">
        <f t="shared" si="6"/>
        <v>20</v>
      </c>
      <c r="V22">
        <f t="shared" si="7"/>
        <v>42</v>
      </c>
      <c r="W22">
        <f t="shared" si="8"/>
        <v>64</v>
      </c>
      <c r="AA22" s="21">
        <v>0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0</v>
      </c>
      <c r="C23" s="19">
        <f>C19</f>
        <v>0</v>
      </c>
      <c r="D23" s="19">
        <f>D19</f>
        <v>0</v>
      </c>
      <c r="E23" s="19">
        <f>E19</f>
        <v>0</v>
      </c>
      <c r="G23" s="21">
        <f>SUM(G17:G22)</f>
        <v>0</v>
      </c>
      <c r="H23" s="21">
        <f>SUM(H17:H22)</f>
        <v>0</v>
      </c>
      <c r="I23" s="21">
        <f>SUM(I17:I22)</f>
        <v>0</v>
      </c>
      <c r="J23" s="21">
        <f>SUM(J17:J22)</f>
        <v>0</v>
      </c>
      <c r="L23" s="22" t="str">
        <f t="shared" si="5"/>
        <v>--</v>
      </c>
      <c r="M23" s="22" t="str">
        <f t="shared" si="5"/>
        <v>--</v>
      </c>
      <c r="N23" s="22" t="str">
        <f t="shared" si="5"/>
        <v>--</v>
      </c>
      <c r="O23" s="23" t="str">
        <f t="shared" si="5"/>
        <v>--</v>
      </c>
      <c r="AA23" s="21">
        <v>0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0</v>
      </c>
      <c r="C26" s="54">
        <f>C14+C23</f>
        <v>0</v>
      </c>
      <c r="D26" s="54">
        <f>D14+D23</f>
        <v>0</v>
      </c>
      <c r="E26" s="19">
        <f>SUM(B26:D26)</f>
        <v>0</v>
      </c>
      <c r="G26" s="51">
        <v>0</v>
      </c>
      <c r="H26" s="51">
        <v>0</v>
      </c>
      <c r="I26" s="51">
        <v>0</v>
      </c>
      <c r="J26" s="21">
        <f>SUM(G26:I26)</f>
        <v>0</v>
      </c>
      <c r="L26" s="22" t="str">
        <f t="shared" ref="L26:O28" si="9">IF(B26&lt;&gt;0,G26/B26,"--")</f>
        <v>--</v>
      </c>
      <c r="M26" s="22" t="str">
        <f t="shared" si="9"/>
        <v>--</v>
      </c>
      <c r="N26" s="22" t="str">
        <f t="shared" si="9"/>
        <v>--</v>
      </c>
      <c r="O26" s="23" t="str">
        <f t="shared" si="9"/>
        <v>--</v>
      </c>
      <c r="Q26">
        <v>75</v>
      </c>
      <c r="U26">
        <f>$U$8</f>
        <v>20</v>
      </c>
      <c r="V26">
        <f>$V$8</f>
        <v>42</v>
      </c>
      <c r="W26">
        <f>$W$8</f>
        <v>64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20</v>
      </c>
      <c r="V27">
        <f>$V$8</f>
        <v>42</v>
      </c>
      <c r="W27">
        <f>$W$8</f>
        <v>64</v>
      </c>
    </row>
    <row r="28" spans="1:30" ht="12.75" customHeight="1" x14ac:dyDescent="0.25">
      <c r="A28" s="18" t="s">
        <v>17</v>
      </c>
      <c r="B28" s="19">
        <f>B26</f>
        <v>0</v>
      </c>
      <c r="C28" s="19">
        <f>C26</f>
        <v>0</v>
      </c>
      <c r="D28" s="19">
        <f>D26</f>
        <v>0</v>
      </c>
      <c r="E28" s="19">
        <f>E26</f>
        <v>0</v>
      </c>
      <c r="G28" s="21">
        <f>SUM(G26:G27)</f>
        <v>0</v>
      </c>
      <c r="H28" s="21">
        <f>SUM(H26:H27)</f>
        <v>0</v>
      </c>
      <c r="I28" s="21">
        <f>SUM(I26:I27)</f>
        <v>0</v>
      </c>
      <c r="J28" s="21">
        <f>SUM(J26:J27)</f>
        <v>0</v>
      </c>
      <c r="L28" s="22" t="str">
        <f t="shared" si="9"/>
        <v>--</v>
      </c>
      <c r="M28" s="22" t="str">
        <f t="shared" si="9"/>
        <v>--</v>
      </c>
      <c r="N28" s="22" t="str">
        <f t="shared" si="9"/>
        <v>--</v>
      </c>
      <c r="O28" s="23" t="str">
        <f t="shared" si="9"/>
        <v>--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0</v>
      </c>
      <c r="C30" s="19">
        <f>C28</f>
        <v>0</v>
      </c>
      <c r="D30" s="19">
        <f>D28</f>
        <v>0</v>
      </c>
      <c r="E30" s="19">
        <f>E28</f>
        <v>0</v>
      </c>
      <c r="G30" s="21">
        <f>SUM(G14,G23,G28)</f>
        <v>0</v>
      </c>
      <c r="H30" s="21">
        <f>SUM(H14,H23,H28)</f>
        <v>0</v>
      </c>
      <c r="I30" s="21">
        <f>SUM(I14,I23,I28)</f>
        <v>0</v>
      </c>
      <c r="J30" s="21">
        <f>SUM(J14,J23,J28)</f>
        <v>0</v>
      </c>
      <c r="L30" s="22" t="str">
        <f>IF(B30&lt;&gt;0,G30/B30,"--")</f>
        <v>--</v>
      </c>
      <c r="M30" s="22" t="str">
        <f>IF(C30&lt;&gt;0,H30/C30,"--")</f>
        <v>--</v>
      </c>
      <c r="N30" s="22" t="str">
        <f>IF(D30&lt;&gt;0,I30/D30,"--")</f>
        <v>--</v>
      </c>
      <c r="O30" s="23" t="str">
        <f>IF(E30&lt;&gt;0,J30/E30,"--")</f>
        <v>--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0</v>
      </c>
      <c r="C34" s="19">
        <v>0</v>
      </c>
      <c r="D34" s="19">
        <v>0</v>
      </c>
      <c r="E34" s="19">
        <f>SUM(B34:D34)</f>
        <v>0</v>
      </c>
      <c r="G34" s="51">
        <v>0</v>
      </c>
      <c r="H34" s="51">
        <v>0</v>
      </c>
      <c r="I34" s="51">
        <v>0</v>
      </c>
      <c r="J34" s="21">
        <f>SUM(G34:I34)</f>
        <v>0</v>
      </c>
      <c r="L34" s="22" t="str">
        <f t="shared" ref="L34:O37" si="10">IF(B34&lt;&gt;0,G34/B34,"--")</f>
        <v>--</v>
      </c>
      <c r="M34" s="22" t="str">
        <f t="shared" si="10"/>
        <v>--</v>
      </c>
      <c r="N34" s="22" t="str">
        <f t="shared" si="10"/>
        <v>--</v>
      </c>
      <c r="O34" s="23" t="str">
        <f t="shared" si="10"/>
        <v>--</v>
      </c>
      <c r="Q34">
        <v>0</v>
      </c>
      <c r="U34">
        <f>$U$8</f>
        <v>20</v>
      </c>
      <c r="V34">
        <f>$V$8</f>
        <v>42</v>
      </c>
      <c r="W34">
        <f>$W$8</f>
        <v>64</v>
      </c>
    </row>
    <row r="35" spans="1:23" ht="12.75" customHeight="1" x14ac:dyDescent="0.25">
      <c r="A35" s="27" t="s">
        <v>111</v>
      </c>
      <c r="B35" s="19">
        <v>0</v>
      </c>
      <c r="C35" s="19">
        <v>0</v>
      </c>
      <c r="D35" s="19">
        <v>0</v>
      </c>
      <c r="E35" s="19">
        <f>SUM(B35:D35)</f>
        <v>0</v>
      </c>
      <c r="G35" s="51">
        <v>0</v>
      </c>
      <c r="H35" s="51">
        <v>0</v>
      </c>
      <c r="I35" s="51">
        <v>0</v>
      </c>
      <c r="J35" s="21">
        <f>SUM(G35:I35)</f>
        <v>0</v>
      </c>
      <c r="L35" s="22" t="str">
        <f t="shared" si="10"/>
        <v>--</v>
      </c>
      <c r="M35" s="22" t="str">
        <f t="shared" si="10"/>
        <v>--</v>
      </c>
      <c r="N35" s="22" t="str">
        <f t="shared" si="10"/>
        <v>--</v>
      </c>
      <c r="O35" s="23" t="str">
        <f t="shared" si="10"/>
        <v>--</v>
      </c>
      <c r="Q35">
        <v>3</v>
      </c>
      <c r="U35">
        <f>$U$8</f>
        <v>20</v>
      </c>
      <c r="V35">
        <f>$V$8</f>
        <v>42</v>
      </c>
      <c r="W35">
        <f>$W$8</f>
        <v>64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20</v>
      </c>
      <c r="V36">
        <f>$V$8</f>
        <v>42</v>
      </c>
      <c r="W36">
        <f>$W$8</f>
        <v>64</v>
      </c>
    </row>
    <row r="37" spans="1:23" ht="12.75" customHeight="1" x14ac:dyDescent="0.25">
      <c r="A37" s="18" t="s">
        <v>17</v>
      </c>
      <c r="B37" s="19">
        <f>B34</f>
        <v>0</v>
      </c>
      <c r="C37" s="19">
        <f>C34</f>
        <v>0</v>
      </c>
      <c r="D37" s="19">
        <f>D34</f>
        <v>0</v>
      </c>
      <c r="E37" s="19">
        <f>E34</f>
        <v>0</v>
      </c>
      <c r="G37" s="21">
        <f>SUM(G34:G36)</f>
        <v>0</v>
      </c>
      <c r="H37" s="21">
        <f>SUM(H34:H36)</f>
        <v>0</v>
      </c>
      <c r="I37" s="21">
        <f>SUM(I34:I36)</f>
        <v>0</v>
      </c>
      <c r="J37" s="21">
        <f>SUM(J34:J36)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0</v>
      </c>
      <c r="D40" s="19">
        <v>0</v>
      </c>
      <c r="E40" s="19">
        <f>SUM(B40:D40)</f>
        <v>0</v>
      </c>
      <c r="G40" s="51">
        <v>0</v>
      </c>
      <c r="H40" s="51">
        <v>0</v>
      </c>
      <c r="I40" s="51">
        <v>0</v>
      </c>
      <c r="J40" s="21">
        <f>SUM(G40:I40)</f>
        <v>0</v>
      </c>
      <c r="L40" s="22" t="str">
        <f t="shared" ref="L40:O43" si="11">IF(B40&lt;&gt;0,G40/B40,"--")</f>
        <v>--</v>
      </c>
      <c r="M40" s="22" t="str">
        <f t="shared" si="11"/>
        <v>--</v>
      </c>
      <c r="N40" s="22" t="str">
        <f t="shared" si="11"/>
        <v>--</v>
      </c>
      <c r="O40" s="23" t="str">
        <f t="shared" si="11"/>
        <v>--</v>
      </c>
      <c r="Q40">
        <v>1</v>
      </c>
      <c r="R40">
        <v>2</v>
      </c>
      <c r="U40">
        <f>$U$8</f>
        <v>20</v>
      </c>
      <c r="V40">
        <f>$V$8</f>
        <v>42</v>
      </c>
      <c r="W40">
        <f>$W$8</f>
        <v>64</v>
      </c>
    </row>
    <row r="41" spans="1:23" ht="12.75" customHeight="1" x14ac:dyDescent="0.25">
      <c r="A41" s="27" t="s">
        <v>97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21">
        <f>SUM(G41:I41)</f>
        <v>0</v>
      </c>
      <c r="L41" s="22" t="str">
        <f t="shared" si="11"/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5</v>
      </c>
      <c r="R41">
        <v>7</v>
      </c>
      <c r="U41">
        <f>$U$8</f>
        <v>20</v>
      </c>
      <c r="V41">
        <f>$V$8</f>
        <v>42</v>
      </c>
      <c r="W41">
        <f>$W$8</f>
        <v>64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20</v>
      </c>
      <c r="V42">
        <f>$V$8</f>
        <v>42</v>
      </c>
      <c r="W42">
        <f>$W$8</f>
        <v>64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0</v>
      </c>
      <c r="D43" s="19">
        <f>D40</f>
        <v>0</v>
      </c>
      <c r="E43" s="19">
        <f>E40</f>
        <v>0</v>
      </c>
      <c r="G43" s="21">
        <f>SUM(G40:G42)</f>
        <v>0</v>
      </c>
      <c r="H43" s="21">
        <f>SUM(H40:H42)</f>
        <v>0</v>
      </c>
      <c r="I43" s="21">
        <f>SUM(I40:I42)</f>
        <v>0</v>
      </c>
      <c r="J43" s="21">
        <f>SUM(J40:J42)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0</v>
      </c>
      <c r="C46" s="64">
        <f>C37+C43</f>
        <v>0</v>
      </c>
      <c r="D46" s="64">
        <f>D37+D43</f>
        <v>0</v>
      </c>
      <c r="E46" s="19">
        <f>SUM(B46:D46)</f>
        <v>0</v>
      </c>
      <c r="G46" s="51">
        <v>0</v>
      </c>
      <c r="H46" s="51">
        <v>0</v>
      </c>
      <c r="I46" s="51">
        <v>0</v>
      </c>
      <c r="J46" s="21">
        <f>SUM(G46:I46)</f>
        <v>0</v>
      </c>
      <c r="L46" s="22" t="str">
        <f t="shared" ref="L46:O48" si="12">IF(B46&lt;&gt;0,G46/B46,"--")</f>
        <v>--</v>
      </c>
      <c r="M46" s="22" t="str">
        <f t="shared" si="12"/>
        <v>--</v>
      </c>
      <c r="N46" s="22" t="str">
        <f t="shared" si="12"/>
        <v>--</v>
      </c>
      <c r="O46" s="23" t="str">
        <f t="shared" si="12"/>
        <v>--</v>
      </c>
      <c r="Q46">
        <v>11</v>
      </c>
      <c r="U46">
        <f>$U$8</f>
        <v>20</v>
      </c>
      <c r="V46">
        <f>$V$8</f>
        <v>42</v>
      </c>
      <c r="W46">
        <f>$W$8</f>
        <v>64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20</v>
      </c>
      <c r="V47">
        <f>$V$8</f>
        <v>42</v>
      </c>
      <c r="W47">
        <f>$W$8</f>
        <v>64</v>
      </c>
    </row>
    <row r="48" spans="1:23" ht="12.75" customHeight="1" x14ac:dyDescent="0.25">
      <c r="A48" s="18" t="s">
        <v>17</v>
      </c>
      <c r="B48" s="19">
        <f>B46</f>
        <v>0</v>
      </c>
      <c r="C48" s="19">
        <f>C46</f>
        <v>0</v>
      </c>
      <c r="D48" s="19">
        <f>D46</f>
        <v>0</v>
      </c>
      <c r="E48" s="19">
        <f>E46</f>
        <v>0</v>
      </c>
      <c r="G48" s="21">
        <f>SUM(G46:G47)</f>
        <v>0</v>
      </c>
      <c r="H48" s="21">
        <f>SUM(H46:H47)</f>
        <v>0</v>
      </c>
      <c r="I48" s="21">
        <f>SUM(I46:I47)</f>
        <v>0</v>
      </c>
      <c r="J48" s="21">
        <f>SUM(J46:J47)</f>
        <v>0</v>
      </c>
      <c r="L48" s="22" t="str">
        <f t="shared" si="12"/>
        <v>--</v>
      </c>
      <c r="M48" s="22" t="str">
        <f t="shared" si="12"/>
        <v>--</v>
      </c>
      <c r="N48" s="22" t="str">
        <f t="shared" si="12"/>
        <v>--</v>
      </c>
      <c r="O48" s="23" t="str">
        <f t="shared" si="12"/>
        <v>--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0</v>
      </c>
      <c r="C50" s="28">
        <f>C48</f>
        <v>0</v>
      </c>
      <c r="D50" s="28">
        <f>D48</f>
        <v>0</v>
      </c>
      <c r="E50" s="28">
        <f>E48</f>
        <v>0</v>
      </c>
      <c r="F50" s="29"/>
      <c r="G50" s="30">
        <f>SUM(G37,G43,G48)</f>
        <v>0</v>
      </c>
      <c r="H50" s="30">
        <f>SUM(H37,H43,H48)</f>
        <v>0</v>
      </c>
      <c r="I50" s="30">
        <f>SUM(I37,I43,I48)</f>
        <v>0</v>
      </c>
      <c r="J50" s="30">
        <f>SUM(J37,J43,J48)</f>
        <v>0</v>
      </c>
      <c r="K50" s="29"/>
      <c r="L50" s="31" t="str">
        <f t="shared" ref="L50:O51" si="13">IF(B50&lt;&gt;0,G50/B50,"--")</f>
        <v>--</v>
      </c>
      <c r="M50" s="31" t="str">
        <f t="shared" si="13"/>
        <v>--</v>
      </c>
      <c r="N50" s="31" t="str">
        <f t="shared" si="13"/>
        <v>--</v>
      </c>
      <c r="O50" s="32" t="str">
        <f t="shared" si="13"/>
        <v>--</v>
      </c>
    </row>
    <row r="51" spans="1:23" ht="12.75" customHeight="1" thickBot="1" x14ac:dyDescent="0.35">
      <c r="A51" s="33" t="s">
        <v>17</v>
      </c>
      <c r="B51" s="37">
        <f>SUM(B30,B50)</f>
        <v>0</v>
      </c>
      <c r="C51" s="37">
        <f>SUM(C30,C50)</f>
        <v>0</v>
      </c>
      <c r="D51" s="37">
        <f>SUM(D30,D50)</f>
        <v>0</v>
      </c>
      <c r="E51" s="37">
        <f>SUM(E30,E50)</f>
        <v>0</v>
      </c>
      <c r="F51" s="84"/>
      <c r="G51" s="39">
        <f>SUM(G30,G50)</f>
        <v>0</v>
      </c>
      <c r="H51" s="39">
        <f>SUM(H30,H50)</f>
        <v>0</v>
      </c>
      <c r="I51" s="39">
        <f>SUM(I30,I50)</f>
        <v>0</v>
      </c>
      <c r="J51" s="39">
        <f>SUM(J30,J50)</f>
        <v>0</v>
      </c>
      <c r="K51" s="84"/>
      <c r="L51" s="40" t="str">
        <f t="shared" si="13"/>
        <v>--</v>
      </c>
      <c r="M51" s="40" t="str">
        <f t="shared" si="13"/>
        <v>--</v>
      </c>
      <c r="N51" s="40" t="str">
        <f t="shared" si="13"/>
        <v>--</v>
      </c>
      <c r="O51" s="41" t="str">
        <f t="shared" si="13"/>
        <v>--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21">
        <f>SUM(G55:I55)</f>
        <v>0</v>
      </c>
      <c r="L55" s="22" t="str">
        <f t="shared" ref="L55:O57" si="14">IF(B55&lt;&gt;0,G55/B55,"--")</f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158</v>
      </c>
      <c r="U55">
        <f>$U$8</f>
        <v>20</v>
      </c>
      <c r="V55">
        <f>$V$8</f>
        <v>42</v>
      </c>
      <c r="W55">
        <f>$W$8</f>
        <v>64</v>
      </c>
    </row>
    <row r="56" spans="1:23" x14ac:dyDescent="0.25">
      <c r="A56" s="18" t="s">
        <v>20</v>
      </c>
      <c r="B56" s="19">
        <v>0</v>
      </c>
      <c r="C56" s="19">
        <v>0</v>
      </c>
      <c r="D56" s="19">
        <v>0</v>
      </c>
      <c r="E56" s="19">
        <f>SUM(B56:D56)</f>
        <v>0</v>
      </c>
      <c r="G56" s="51">
        <v>0</v>
      </c>
      <c r="H56" s="51">
        <v>0</v>
      </c>
      <c r="I56" s="51">
        <v>0</v>
      </c>
      <c r="J56" s="21">
        <f>SUM(G56:I56)</f>
        <v>0</v>
      </c>
      <c r="L56" s="22" t="str">
        <f t="shared" si="14"/>
        <v>--</v>
      </c>
      <c r="M56" s="22" t="str">
        <f t="shared" si="14"/>
        <v>--</v>
      </c>
      <c r="N56" s="22" t="str">
        <f t="shared" si="14"/>
        <v>--</v>
      </c>
      <c r="O56" s="23" t="str">
        <f t="shared" si="14"/>
        <v>--</v>
      </c>
      <c r="Q56">
        <v>160</v>
      </c>
      <c r="U56">
        <f>$U$8</f>
        <v>20</v>
      </c>
      <c r="V56">
        <f>$V$8</f>
        <v>42</v>
      </c>
      <c r="W56">
        <f>$W$8</f>
        <v>64</v>
      </c>
    </row>
    <row r="57" spans="1:23" ht="12.75" customHeight="1" x14ac:dyDescent="0.25">
      <c r="A57" s="18" t="s">
        <v>31</v>
      </c>
      <c r="B57" s="19">
        <f>SUM(B55:B56)</f>
        <v>0</v>
      </c>
      <c r="C57" s="19">
        <f>SUM(C55:C56)</f>
        <v>0</v>
      </c>
      <c r="D57" s="19">
        <f>SUM(D55:D56)</f>
        <v>0</v>
      </c>
      <c r="E57" s="19">
        <f>SUM(E55:E56)</f>
        <v>0</v>
      </c>
      <c r="G57" s="21">
        <f>SUM(G55:G56)</f>
        <v>0</v>
      </c>
      <c r="H57" s="21">
        <f>SUM(H55:H56)</f>
        <v>0</v>
      </c>
      <c r="I57" s="21">
        <f>SUM(I55:I56)</f>
        <v>0</v>
      </c>
      <c r="J57" s="21">
        <f>SUM(J55:J56)</f>
        <v>0</v>
      </c>
      <c r="L57" s="22" t="str">
        <f t="shared" si="14"/>
        <v>--</v>
      </c>
      <c r="M57" s="22" t="str">
        <f t="shared" si="14"/>
        <v>--</v>
      </c>
      <c r="N57" s="22" t="str">
        <f t="shared" si="14"/>
        <v>--</v>
      </c>
      <c r="O57" s="23" t="str">
        <f t="shared" si="14"/>
        <v>--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20</v>
      </c>
      <c r="V59">
        <f>$V$8</f>
        <v>42</v>
      </c>
      <c r="W59">
        <f>$W$8</f>
        <v>64</v>
      </c>
    </row>
    <row r="60" spans="1:23" x14ac:dyDescent="0.25">
      <c r="A60" s="18" t="s">
        <v>20</v>
      </c>
      <c r="B60" s="19">
        <v>0</v>
      </c>
      <c r="C60" s="19">
        <v>0</v>
      </c>
      <c r="D60" s="19">
        <v>0</v>
      </c>
      <c r="E60" s="19">
        <f>SUM(B60:D60)</f>
        <v>0</v>
      </c>
      <c r="G60" s="51">
        <v>0</v>
      </c>
      <c r="H60" s="51">
        <v>0</v>
      </c>
      <c r="I60" s="51">
        <v>0</v>
      </c>
      <c r="J60" s="21">
        <f>SUM(G60:I60)</f>
        <v>0</v>
      </c>
      <c r="L60" s="22" t="str">
        <f t="shared" si="15"/>
        <v>--</v>
      </c>
      <c r="M60" s="22" t="str">
        <f t="shared" si="15"/>
        <v>--</v>
      </c>
      <c r="N60" s="22" t="str">
        <f t="shared" si="15"/>
        <v>--</v>
      </c>
      <c r="O60" s="23" t="str">
        <f t="shared" si="15"/>
        <v>--</v>
      </c>
      <c r="Q60">
        <v>137</v>
      </c>
      <c r="U60">
        <f>$U$8</f>
        <v>20</v>
      </c>
      <c r="V60">
        <f>$V$8</f>
        <v>42</v>
      </c>
      <c r="W60">
        <f>$W$8</f>
        <v>64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0</v>
      </c>
      <c r="D61" s="28">
        <f>SUM(D59:D60)</f>
        <v>0</v>
      </c>
      <c r="E61" s="28">
        <f>SUM(E59:E60)</f>
        <v>0</v>
      </c>
      <c r="F61" s="29"/>
      <c r="G61" s="69">
        <f>SUM(G59:G60)</f>
        <v>0</v>
      </c>
      <c r="H61" s="69">
        <f>SUM(H59:H60)</f>
        <v>0</v>
      </c>
      <c r="I61" s="69">
        <f>SUM(I59:I60)</f>
        <v>0</v>
      </c>
      <c r="J61" s="30">
        <f>SUM(J59:J60)</f>
        <v>0</v>
      </c>
      <c r="K61" s="29"/>
      <c r="L61" s="31" t="str">
        <f t="shared" si="15"/>
        <v>--</v>
      </c>
      <c r="M61" s="31" t="str">
        <f t="shared" si="15"/>
        <v>--</v>
      </c>
      <c r="N61" s="31" t="str">
        <f t="shared" si="15"/>
        <v>--</v>
      </c>
      <c r="O61" s="32" t="str">
        <f t="shared" si="15"/>
        <v>--</v>
      </c>
    </row>
    <row r="62" spans="1:23" ht="13.5" thickBot="1" x14ac:dyDescent="0.35">
      <c r="A62" s="33" t="s">
        <v>17</v>
      </c>
      <c r="B62" s="37">
        <f>SUM(B57,B61)</f>
        <v>0</v>
      </c>
      <c r="C62" s="37">
        <f>SUM(C57,C61)</f>
        <v>0</v>
      </c>
      <c r="D62" s="37">
        <f>SUM(D57,D61)</f>
        <v>0</v>
      </c>
      <c r="E62" s="37">
        <f>SUM(E57,E61)</f>
        <v>0</v>
      </c>
      <c r="F62" s="84"/>
      <c r="G62" s="39">
        <f>SUM(G57,G61)</f>
        <v>0</v>
      </c>
      <c r="H62" s="39">
        <f>SUM(H57,H61)</f>
        <v>0</v>
      </c>
      <c r="I62" s="39">
        <f>SUM(I57,I61)</f>
        <v>0</v>
      </c>
      <c r="J62" s="39">
        <f>SUM(J57,J61)</f>
        <v>0</v>
      </c>
      <c r="K62" s="84"/>
      <c r="L62" s="40" t="str">
        <f t="shared" si="15"/>
        <v>--</v>
      </c>
      <c r="M62" s="40" t="str">
        <f t="shared" si="15"/>
        <v>--</v>
      </c>
      <c r="N62" s="40" t="str">
        <f t="shared" si="15"/>
        <v>--</v>
      </c>
      <c r="O62" s="41" t="str">
        <f t="shared" si="15"/>
        <v>--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0</v>
      </c>
      <c r="C64" s="19">
        <f>C51</f>
        <v>0</v>
      </c>
      <c r="D64" s="19">
        <f>D51</f>
        <v>0</v>
      </c>
      <c r="E64" s="19">
        <f>E51</f>
        <v>0</v>
      </c>
      <c r="G64" s="21">
        <f>SUM(G51,G62)</f>
        <v>0</v>
      </c>
      <c r="H64" s="21">
        <f>SUM(H51,H62)</f>
        <v>0</v>
      </c>
      <c r="I64" s="21">
        <f>SUM(I51,I62)</f>
        <v>0</v>
      </c>
      <c r="J64" s="21">
        <f>SUM(J51,J62)</f>
        <v>0</v>
      </c>
      <c r="L64" s="22" t="str">
        <f>IF(B64&lt;&gt;0,G64/B64,"--")</f>
        <v>--</v>
      </c>
      <c r="M64" s="22" t="str">
        <f>IF(C64&lt;&gt;0,H64/C64,"--")</f>
        <v>--</v>
      </c>
      <c r="N64" s="22" t="str">
        <f>IF(D64&lt;&gt;0,I64/D64,"--")</f>
        <v>--</v>
      </c>
      <c r="O64" s="22" t="str">
        <f>IF(E64&lt;&gt;0,J64/E64,"--")</f>
        <v>--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20</v>
      </c>
      <c r="V66">
        <f>$V$8</f>
        <v>42</v>
      </c>
      <c r="W66">
        <f>$W$8</f>
        <v>64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20</v>
      </c>
      <c r="V67">
        <f>$V$8</f>
        <v>42</v>
      </c>
      <c r="W67">
        <f>$W$8</f>
        <v>64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0</v>
      </c>
      <c r="M68" s="70">
        <v>0</v>
      </c>
      <c r="N68" s="70">
        <v>0</v>
      </c>
      <c r="Q68">
        <v>84</v>
      </c>
      <c r="R68">
        <v>19</v>
      </c>
      <c r="U68">
        <f>$U$8</f>
        <v>20</v>
      </c>
      <c r="V68">
        <f>$V$8</f>
        <v>42</v>
      </c>
      <c r="W68">
        <f>$W$8</f>
        <v>64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4.59 - Cost of Wasted UAA Mail -- All Other Classes, Express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59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0</v>
      </c>
      <c r="C8" s="19">
        <v>0</v>
      </c>
      <c r="D8" s="19">
        <v>0</v>
      </c>
      <c r="E8" s="19">
        <f t="shared" ref="E8:E13" si="0">SUM(B8:D8)</f>
        <v>0</v>
      </c>
      <c r="G8" s="51">
        <v>0</v>
      </c>
      <c r="H8" s="51">
        <v>0</v>
      </c>
      <c r="I8" s="51">
        <v>0</v>
      </c>
      <c r="J8" s="51">
        <f t="shared" ref="J8:J13" si="1">SUM(G8:I8)</f>
        <v>0</v>
      </c>
      <c r="L8" s="22" t="str">
        <f t="shared" ref="L8:O14" si="2">IF(B8&lt;&gt;0,G8/B8,"--")</f>
        <v>--</v>
      </c>
      <c r="M8" s="22" t="str">
        <f t="shared" si="2"/>
        <v>--</v>
      </c>
      <c r="N8" s="22" t="str">
        <f t="shared" si="2"/>
        <v>--</v>
      </c>
      <c r="O8" s="23" t="str">
        <f t="shared" si="2"/>
        <v>--</v>
      </c>
      <c r="Q8">
        <v>32</v>
      </c>
      <c r="U8" s="24">
        <f>VLOOKUP($Y$6,WMap,3,FALSE)</f>
        <v>20</v>
      </c>
      <c r="V8" s="25">
        <f>VLOOKUP($Y$6,WMap,4,FALSE)</f>
        <v>42</v>
      </c>
      <c r="W8" s="26">
        <f>VLOOKUP($Y$6,WMap,5,FALSE)</f>
        <v>64</v>
      </c>
    </row>
    <row r="9" spans="1:25" ht="12.75" customHeight="1" x14ac:dyDescent="0.25">
      <c r="A9" s="27" t="s">
        <v>24</v>
      </c>
      <c r="B9" s="19">
        <v>0</v>
      </c>
      <c r="C9" s="19">
        <v>0</v>
      </c>
      <c r="D9" s="19">
        <v>0</v>
      </c>
      <c r="E9" s="19">
        <f t="shared" si="0"/>
        <v>0</v>
      </c>
      <c r="G9" s="51">
        <v>0</v>
      </c>
      <c r="H9" s="51">
        <v>0</v>
      </c>
      <c r="I9" s="51">
        <v>0</v>
      </c>
      <c r="J9" s="51">
        <f t="shared" si="1"/>
        <v>0</v>
      </c>
      <c r="L9" s="22" t="str">
        <f t="shared" si="2"/>
        <v>--</v>
      </c>
      <c r="M9" s="22" t="str">
        <f t="shared" si="2"/>
        <v>--</v>
      </c>
      <c r="N9" s="22" t="str">
        <f t="shared" si="2"/>
        <v>--</v>
      </c>
      <c r="O9" s="23" t="str">
        <f t="shared" si="2"/>
        <v>--</v>
      </c>
      <c r="Q9">
        <v>33</v>
      </c>
      <c r="U9">
        <f>$U$8</f>
        <v>20</v>
      </c>
      <c r="V9">
        <f>$V$8</f>
        <v>42</v>
      </c>
      <c r="W9">
        <f>$W$8</f>
        <v>64</v>
      </c>
    </row>
    <row r="10" spans="1:25" ht="12.75" customHeight="1" x14ac:dyDescent="0.25">
      <c r="A10" s="18" t="s">
        <v>25</v>
      </c>
      <c r="B10" s="19">
        <v>0</v>
      </c>
      <c r="C10" s="19">
        <v>0</v>
      </c>
      <c r="D10" s="19">
        <v>0</v>
      </c>
      <c r="E10" s="19">
        <f t="shared" si="0"/>
        <v>0</v>
      </c>
      <c r="G10" s="51">
        <v>0</v>
      </c>
      <c r="H10" s="51">
        <v>0</v>
      </c>
      <c r="I10" s="51">
        <v>0</v>
      </c>
      <c r="J10" s="51">
        <f t="shared" si="1"/>
        <v>0</v>
      </c>
      <c r="L10" s="22" t="str">
        <f t="shared" si="2"/>
        <v>--</v>
      </c>
      <c r="M10" s="22" t="str">
        <f t="shared" si="2"/>
        <v>--</v>
      </c>
      <c r="N10" s="22" t="str">
        <f t="shared" si="2"/>
        <v>--</v>
      </c>
      <c r="O10" s="23" t="str">
        <f t="shared" si="2"/>
        <v>--</v>
      </c>
      <c r="Q10">
        <v>34</v>
      </c>
      <c r="S10">
        <v>10</v>
      </c>
      <c r="U10">
        <f>$U$8</f>
        <v>20</v>
      </c>
      <c r="V10">
        <f>$V$8</f>
        <v>42</v>
      </c>
      <c r="W10">
        <f>$W$8</f>
        <v>64</v>
      </c>
    </row>
    <row r="11" spans="1:25" ht="12.75" customHeight="1" x14ac:dyDescent="0.25">
      <c r="A11" s="18" t="s">
        <v>26</v>
      </c>
      <c r="B11" s="19">
        <v>0</v>
      </c>
      <c r="C11" s="19">
        <v>0</v>
      </c>
      <c r="D11" s="19">
        <v>0</v>
      </c>
      <c r="E11" s="19">
        <f t="shared" si="0"/>
        <v>0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 t="str">
        <f t="shared" si="2"/>
        <v>--</v>
      </c>
      <c r="M11" s="22" t="str">
        <f t="shared" si="2"/>
        <v>--</v>
      </c>
      <c r="N11" s="22" t="str">
        <f t="shared" si="2"/>
        <v>--</v>
      </c>
      <c r="O11" s="23" t="str">
        <f t="shared" si="2"/>
        <v>--</v>
      </c>
      <c r="Q11">
        <v>35</v>
      </c>
      <c r="S11">
        <v>10</v>
      </c>
      <c r="U11">
        <f>$U$8</f>
        <v>20</v>
      </c>
      <c r="V11">
        <f>$V$8</f>
        <v>42</v>
      </c>
      <c r="W11">
        <f>$W$8</f>
        <v>64</v>
      </c>
    </row>
    <row r="12" spans="1:25" ht="12.75" customHeight="1" x14ac:dyDescent="0.25">
      <c r="A12" s="27" t="s">
        <v>92</v>
      </c>
      <c r="B12" s="19">
        <v>0</v>
      </c>
      <c r="C12" s="19">
        <v>0</v>
      </c>
      <c r="D12" s="19">
        <v>0</v>
      </c>
      <c r="E12" s="19">
        <f t="shared" si="0"/>
        <v>0</v>
      </c>
      <c r="G12" s="51">
        <v>0</v>
      </c>
      <c r="H12" s="51">
        <v>0</v>
      </c>
      <c r="I12" s="51">
        <v>0</v>
      </c>
      <c r="J12" s="51">
        <f t="shared" si="1"/>
        <v>0</v>
      </c>
      <c r="L12" s="22" t="str">
        <f t="shared" si="2"/>
        <v>--</v>
      </c>
      <c r="M12" s="22" t="str">
        <f t="shared" si="2"/>
        <v>--</v>
      </c>
      <c r="N12" s="22" t="str">
        <f t="shared" si="2"/>
        <v>--</v>
      </c>
      <c r="O12" s="23" t="str">
        <f t="shared" si="2"/>
        <v>--</v>
      </c>
      <c r="Q12">
        <v>36</v>
      </c>
      <c r="R12">
        <v>37</v>
      </c>
      <c r="S12">
        <v>10</v>
      </c>
      <c r="U12">
        <f>$U$8</f>
        <v>20</v>
      </c>
      <c r="V12">
        <f>$V$8</f>
        <v>42</v>
      </c>
      <c r="W12">
        <f>$W$8</f>
        <v>64</v>
      </c>
    </row>
    <row r="13" spans="1:25" ht="12.75" customHeight="1" x14ac:dyDescent="0.25">
      <c r="A13" s="27" t="s">
        <v>104</v>
      </c>
      <c r="B13" s="19">
        <v>0</v>
      </c>
      <c r="C13" s="19">
        <v>0</v>
      </c>
      <c r="D13" s="19">
        <v>0</v>
      </c>
      <c r="E13" s="19">
        <f t="shared" si="0"/>
        <v>0</v>
      </c>
      <c r="G13" s="51">
        <v>0</v>
      </c>
      <c r="H13" s="51">
        <v>0</v>
      </c>
      <c r="I13" s="51">
        <v>0</v>
      </c>
      <c r="J13" s="51">
        <f t="shared" si="1"/>
        <v>0</v>
      </c>
      <c r="L13" s="22" t="str">
        <f t="shared" si="2"/>
        <v>--</v>
      </c>
      <c r="M13" s="22" t="str">
        <f t="shared" si="2"/>
        <v>--</v>
      </c>
      <c r="N13" s="22" t="str">
        <f t="shared" si="2"/>
        <v>--</v>
      </c>
      <c r="O13" s="23" t="str">
        <f t="shared" si="2"/>
        <v>--</v>
      </c>
      <c r="Q13">
        <v>39</v>
      </c>
      <c r="S13">
        <v>10</v>
      </c>
      <c r="U13">
        <f>$U$8</f>
        <v>20</v>
      </c>
      <c r="V13">
        <f>$V$8</f>
        <v>42</v>
      </c>
      <c r="W13">
        <f>$W$8</f>
        <v>64</v>
      </c>
    </row>
    <row r="14" spans="1:25" ht="12.75" customHeight="1" x14ac:dyDescent="0.25">
      <c r="A14" s="18" t="s">
        <v>17</v>
      </c>
      <c r="B14" s="19">
        <f>B10</f>
        <v>0</v>
      </c>
      <c r="C14" s="19">
        <f>C10</f>
        <v>0</v>
      </c>
      <c r="D14" s="19">
        <f>D10</f>
        <v>0</v>
      </c>
      <c r="E14" s="19">
        <f>E10</f>
        <v>0</v>
      </c>
      <c r="G14" s="51">
        <f>SUM(G8:G13)</f>
        <v>0</v>
      </c>
      <c r="H14" s="51">
        <f>SUM(H8:H13)</f>
        <v>0</v>
      </c>
      <c r="I14" s="51">
        <f>SUM(I8:I13)</f>
        <v>0</v>
      </c>
      <c r="J14" s="51">
        <f>SUM(J8:J13)</f>
        <v>0</v>
      </c>
      <c r="L14" s="22" t="str">
        <f t="shared" si="2"/>
        <v>--</v>
      </c>
      <c r="M14" s="22" t="str">
        <f t="shared" si="2"/>
        <v>--</v>
      </c>
      <c r="N14" s="22" t="str">
        <f t="shared" si="2"/>
        <v>--</v>
      </c>
      <c r="O14" s="23" t="str">
        <f t="shared" si="2"/>
        <v>--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20</v>
      </c>
      <c r="V17">
        <f>$V$8</f>
        <v>42</v>
      </c>
      <c r="W17">
        <f>$W$8</f>
        <v>64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20</v>
      </c>
      <c r="V18">
        <f>$V$8</f>
        <v>42</v>
      </c>
      <c r="W18">
        <f>$W$8</f>
        <v>64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20</v>
      </c>
      <c r="V19">
        <f>$V$8</f>
        <v>42</v>
      </c>
      <c r="W19">
        <f>$W$8</f>
        <v>64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20</v>
      </c>
      <c r="V20">
        <f>$V$8</f>
        <v>42</v>
      </c>
      <c r="W20">
        <f>$W$8</f>
        <v>64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0</v>
      </c>
      <c r="C24" s="19">
        <v>0</v>
      </c>
      <c r="D24" s="19">
        <v>0</v>
      </c>
      <c r="E24" s="19">
        <f t="shared" ref="E24:E29" si="4">SUM(B24:D24)</f>
        <v>0</v>
      </c>
      <c r="G24" s="51">
        <v>0</v>
      </c>
      <c r="H24" s="51">
        <v>0</v>
      </c>
      <c r="I24" s="51">
        <v>0</v>
      </c>
      <c r="J24" s="51">
        <f t="shared" ref="J24:J29" si="5">SUM(G24:I24)</f>
        <v>0</v>
      </c>
      <c r="L24" s="22" t="str">
        <f t="shared" ref="L24:O30" si="6">IF(B24&lt;&gt;0,G24/B24,"--")</f>
        <v>--</v>
      </c>
      <c r="M24" s="22" t="str">
        <f t="shared" si="6"/>
        <v>--</v>
      </c>
      <c r="N24" s="22" t="str">
        <f t="shared" si="6"/>
        <v>--</v>
      </c>
      <c r="O24" s="23" t="str">
        <f t="shared" si="6"/>
        <v>--</v>
      </c>
      <c r="Q24">
        <v>50</v>
      </c>
      <c r="U24">
        <f t="shared" ref="U24:U29" si="7">$U$8</f>
        <v>20</v>
      </c>
      <c r="V24">
        <f t="shared" ref="V24:V29" si="8">$V$8</f>
        <v>42</v>
      </c>
      <c r="W24">
        <f t="shared" ref="W24:W29" si="9">$W$8</f>
        <v>64</v>
      </c>
    </row>
    <row r="25" spans="1:23" ht="12.75" customHeight="1" x14ac:dyDescent="0.25">
      <c r="A25" s="27" t="s">
        <v>24</v>
      </c>
      <c r="B25" s="19">
        <v>0</v>
      </c>
      <c r="C25" s="19">
        <v>0</v>
      </c>
      <c r="D25" s="19">
        <v>0</v>
      </c>
      <c r="E25" s="19">
        <f t="shared" si="4"/>
        <v>0</v>
      </c>
      <c r="G25" s="51">
        <v>0</v>
      </c>
      <c r="H25" s="51">
        <v>0</v>
      </c>
      <c r="I25" s="51">
        <v>0</v>
      </c>
      <c r="J25" s="51">
        <f t="shared" si="5"/>
        <v>0</v>
      </c>
      <c r="L25" s="22" t="str">
        <f t="shared" si="6"/>
        <v>--</v>
      </c>
      <c r="M25" s="22" t="str">
        <f t="shared" si="6"/>
        <v>--</v>
      </c>
      <c r="N25" s="22" t="str">
        <f t="shared" si="6"/>
        <v>--</v>
      </c>
      <c r="O25" s="23" t="str">
        <f t="shared" si="6"/>
        <v>--</v>
      </c>
      <c r="Q25">
        <v>51</v>
      </c>
      <c r="U25">
        <f t="shared" si="7"/>
        <v>20</v>
      </c>
      <c r="V25">
        <f t="shared" si="8"/>
        <v>42</v>
      </c>
      <c r="W25">
        <f t="shared" si="9"/>
        <v>64</v>
      </c>
    </row>
    <row r="26" spans="1:23" ht="12.75" customHeight="1" x14ac:dyDescent="0.25">
      <c r="A26" s="18" t="s">
        <v>25</v>
      </c>
      <c r="B26" s="19">
        <v>0</v>
      </c>
      <c r="C26" s="19">
        <v>0</v>
      </c>
      <c r="D26" s="19">
        <v>0</v>
      </c>
      <c r="E26" s="19">
        <f t="shared" si="4"/>
        <v>0</v>
      </c>
      <c r="G26" s="51">
        <v>0</v>
      </c>
      <c r="H26" s="51">
        <v>0</v>
      </c>
      <c r="I26" s="51">
        <v>0</v>
      </c>
      <c r="J26" s="51">
        <f t="shared" si="5"/>
        <v>0</v>
      </c>
      <c r="L26" s="22" t="str">
        <f t="shared" si="6"/>
        <v>--</v>
      </c>
      <c r="M26" s="22" t="str">
        <f t="shared" si="6"/>
        <v>--</v>
      </c>
      <c r="N26" s="22" t="str">
        <f t="shared" si="6"/>
        <v>--</v>
      </c>
      <c r="O26" s="23" t="str">
        <f t="shared" si="6"/>
        <v>--</v>
      </c>
      <c r="Q26">
        <v>52</v>
      </c>
      <c r="S26">
        <v>10</v>
      </c>
      <c r="U26">
        <f t="shared" si="7"/>
        <v>20</v>
      </c>
      <c r="V26">
        <f t="shared" si="8"/>
        <v>42</v>
      </c>
      <c r="W26">
        <f t="shared" si="9"/>
        <v>64</v>
      </c>
    </row>
    <row r="27" spans="1:23" ht="12.75" customHeight="1" x14ac:dyDescent="0.25">
      <c r="A27" s="18" t="s">
        <v>26</v>
      </c>
      <c r="B27" s="19">
        <v>0</v>
      </c>
      <c r="C27" s="19">
        <v>0</v>
      </c>
      <c r="D27" s="19">
        <v>0</v>
      </c>
      <c r="E27" s="19">
        <f t="shared" si="4"/>
        <v>0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 t="str">
        <f t="shared" si="6"/>
        <v>--</v>
      </c>
      <c r="M27" s="22" t="str">
        <f t="shared" si="6"/>
        <v>--</v>
      </c>
      <c r="N27" s="22" t="str">
        <f t="shared" si="6"/>
        <v>--</v>
      </c>
      <c r="O27" s="23" t="str">
        <f t="shared" si="6"/>
        <v>--</v>
      </c>
      <c r="Q27">
        <v>53</v>
      </c>
      <c r="S27">
        <v>10</v>
      </c>
      <c r="U27">
        <f t="shared" si="7"/>
        <v>20</v>
      </c>
      <c r="V27">
        <f t="shared" si="8"/>
        <v>42</v>
      </c>
      <c r="W27">
        <f t="shared" si="9"/>
        <v>64</v>
      </c>
    </row>
    <row r="28" spans="1:23" ht="12.75" customHeight="1" x14ac:dyDescent="0.25">
      <c r="A28" s="27" t="s">
        <v>92</v>
      </c>
      <c r="B28" s="19">
        <v>0</v>
      </c>
      <c r="C28" s="19">
        <v>0</v>
      </c>
      <c r="D28" s="19">
        <v>0</v>
      </c>
      <c r="E28" s="19">
        <f t="shared" si="4"/>
        <v>0</v>
      </c>
      <c r="G28" s="51">
        <v>0</v>
      </c>
      <c r="H28" s="51">
        <v>0</v>
      </c>
      <c r="I28" s="51">
        <v>0</v>
      </c>
      <c r="J28" s="51">
        <f t="shared" si="5"/>
        <v>0</v>
      </c>
      <c r="L28" s="22" t="str">
        <f t="shared" si="6"/>
        <v>--</v>
      </c>
      <c r="M28" s="22" t="str">
        <f t="shared" si="6"/>
        <v>--</v>
      </c>
      <c r="N28" s="22" t="str">
        <f t="shared" si="6"/>
        <v>--</v>
      </c>
      <c r="O28" s="23" t="str">
        <f t="shared" si="6"/>
        <v>--</v>
      </c>
      <c r="Q28">
        <v>55</v>
      </c>
      <c r="S28">
        <v>10</v>
      </c>
      <c r="U28">
        <f t="shared" si="7"/>
        <v>20</v>
      </c>
      <c r="V28">
        <f t="shared" si="8"/>
        <v>42</v>
      </c>
      <c r="W28">
        <f t="shared" si="9"/>
        <v>64</v>
      </c>
    </row>
    <row r="29" spans="1:23" ht="12.75" customHeight="1" x14ac:dyDescent="0.25">
      <c r="A29" s="27" t="s">
        <v>104</v>
      </c>
      <c r="B29" s="19">
        <v>0</v>
      </c>
      <c r="C29" s="19">
        <v>0</v>
      </c>
      <c r="D29" s="19">
        <v>0</v>
      </c>
      <c r="E29" s="19">
        <f t="shared" si="4"/>
        <v>0</v>
      </c>
      <c r="G29" s="51">
        <v>0</v>
      </c>
      <c r="H29" s="51">
        <v>0</v>
      </c>
      <c r="I29" s="51">
        <v>0</v>
      </c>
      <c r="J29" s="51">
        <f t="shared" si="5"/>
        <v>0</v>
      </c>
      <c r="L29" s="22" t="str">
        <f t="shared" si="6"/>
        <v>--</v>
      </c>
      <c r="M29" s="22" t="str">
        <f t="shared" si="6"/>
        <v>--</v>
      </c>
      <c r="N29" s="22" t="str">
        <f t="shared" si="6"/>
        <v>--</v>
      </c>
      <c r="O29" s="23" t="str">
        <f t="shared" si="6"/>
        <v>--</v>
      </c>
      <c r="Q29">
        <v>57</v>
      </c>
      <c r="S29">
        <v>10</v>
      </c>
      <c r="U29">
        <f t="shared" si="7"/>
        <v>20</v>
      </c>
      <c r="V29">
        <f t="shared" si="8"/>
        <v>42</v>
      </c>
      <c r="W29">
        <f t="shared" si="9"/>
        <v>64</v>
      </c>
    </row>
    <row r="30" spans="1:23" ht="12.75" customHeight="1" x14ac:dyDescent="0.25">
      <c r="A30" s="18" t="s">
        <v>17</v>
      </c>
      <c r="B30" s="19">
        <f>B26</f>
        <v>0</v>
      </c>
      <c r="C30" s="19">
        <f>C26</f>
        <v>0</v>
      </c>
      <c r="D30" s="19">
        <f>D26</f>
        <v>0</v>
      </c>
      <c r="E30" s="19">
        <f>E26</f>
        <v>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22" t="str">
        <f t="shared" si="6"/>
        <v>--</v>
      </c>
      <c r="M30" s="22" t="str">
        <f t="shared" si="6"/>
        <v>--</v>
      </c>
      <c r="N30" s="22" t="str">
        <f t="shared" si="6"/>
        <v>--</v>
      </c>
      <c r="O30" s="23" t="str">
        <f t="shared" si="6"/>
        <v>--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0</v>
      </c>
      <c r="C32" s="19">
        <f>SUM(C14,C21,C30)</f>
        <v>0</v>
      </c>
      <c r="D32" s="19">
        <f>SUM(D14,D21,D30)</f>
        <v>0</v>
      </c>
      <c r="E32" s="19">
        <f>SUM(E14,E21,E30)</f>
        <v>0</v>
      </c>
      <c r="G32" s="51">
        <f>SUM(G14,G21,G30)</f>
        <v>0</v>
      </c>
      <c r="H32" s="51">
        <f>SUM(H14,H21,H30)</f>
        <v>0</v>
      </c>
      <c r="I32" s="51">
        <f>SUM(I14,I21,I30)</f>
        <v>0</v>
      </c>
      <c r="J32" s="51">
        <f>SUM(J14,J21,J30)</f>
        <v>0</v>
      </c>
      <c r="L32" s="22" t="str">
        <f>IF(B32&lt;&gt;0,G32/B32,"--")</f>
        <v>--</v>
      </c>
      <c r="M32" s="22" t="str">
        <f>IF(C32&lt;&gt;0,H32/C32,"--")</f>
        <v>--</v>
      </c>
      <c r="N32" s="22" t="str">
        <f>IF(D32&lt;&gt;0,I32/D32,"--")</f>
        <v>--</v>
      </c>
      <c r="O32" s="23" t="str">
        <f>IF(E32&lt;&gt;0,J32/E32,"--")</f>
        <v>--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20</v>
      </c>
      <c r="V36">
        <f>$V$8</f>
        <v>42</v>
      </c>
      <c r="W36">
        <f>$W$8</f>
        <v>64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20</v>
      </c>
      <c r="V37">
        <f>$V$8</f>
        <v>42</v>
      </c>
      <c r="W37">
        <f>$W$8</f>
        <v>64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0</v>
      </c>
      <c r="D41" s="19">
        <v>0</v>
      </c>
      <c r="E41" s="19">
        <f>SUM(B41:D41)</f>
        <v>0</v>
      </c>
      <c r="G41" s="51">
        <v>0</v>
      </c>
      <c r="H41" s="51">
        <v>0</v>
      </c>
      <c r="I41" s="51">
        <v>0</v>
      </c>
      <c r="J41" s="51">
        <f>SUM(G41:I41)</f>
        <v>0</v>
      </c>
      <c r="L41" s="22" t="str">
        <f t="shared" ref="L41:O43" si="11">IF(B41&lt;&gt;0,G41/B41,"--")</f>
        <v>--</v>
      </c>
      <c r="M41" s="22" t="str">
        <f t="shared" si="11"/>
        <v>--</v>
      </c>
      <c r="N41" s="22" t="str">
        <f t="shared" si="11"/>
        <v>--</v>
      </c>
      <c r="O41" s="23" t="str">
        <f t="shared" si="11"/>
        <v>--</v>
      </c>
      <c r="Q41">
        <v>1</v>
      </c>
      <c r="R41">
        <v>2</v>
      </c>
      <c r="U41">
        <f>$U$8</f>
        <v>20</v>
      </c>
      <c r="V41">
        <f>$V$8</f>
        <v>42</v>
      </c>
      <c r="W41">
        <f>$W$8</f>
        <v>64</v>
      </c>
    </row>
    <row r="42" spans="1:23" ht="12.75" customHeight="1" x14ac:dyDescent="0.25">
      <c r="A42" s="27" t="s">
        <v>97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5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5</v>
      </c>
      <c r="R42">
        <v>7</v>
      </c>
      <c r="U42">
        <f>$U$8</f>
        <v>20</v>
      </c>
      <c r="V42">
        <f>$V$8</f>
        <v>42</v>
      </c>
      <c r="W42">
        <f>$W$8</f>
        <v>64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0</v>
      </c>
      <c r="D43" s="19">
        <f>D41</f>
        <v>0</v>
      </c>
      <c r="E43" s="19">
        <f>E41</f>
        <v>0</v>
      </c>
      <c r="G43" s="51">
        <f>SUM(G41:G42)</f>
        <v>0</v>
      </c>
      <c r="H43" s="51">
        <f>SUM(H41:H42)</f>
        <v>0</v>
      </c>
      <c r="I43" s="51">
        <f>SUM(I41:I42)</f>
        <v>0</v>
      </c>
      <c r="J43" s="51">
        <f>SUM(J41:J42)</f>
        <v>0</v>
      </c>
      <c r="L43" s="22" t="str">
        <f t="shared" si="11"/>
        <v>--</v>
      </c>
      <c r="M43" s="22" t="str">
        <f t="shared" si="11"/>
        <v>--</v>
      </c>
      <c r="N43" s="22" t="str">
        <f t="shared" si="11"/>
        <v>--</v>
      </c>
      <c r="O43" s="23" t="str">
        <f t="shared" si="11"/>
        <v>--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0</v>
      </c>
      <c r="D45" s="28">
        <f>SUM(D38,D43)</f>
        <v>0</v>
      </c>
      <c r="E45" s="28">
        <f>SUM(E38,E43)</f>
        <v>0</v>
      </c>
      <c r="F45" s="29"/>
      <c r="G45" s="69">
        <f>SUM(G38,G43)</f>
        <v>0</v>
      </c>
      <c r="H45" s="69">
        <f>SUM(H38,H43)</f>
        <v>0</v>
      </c>
      <c r="I45" s="69">
        <f>SUM(I38,I43)</f>
        <v>0</v>
      </c>
      <c r="J45" s="69">
        <f>SUM(J38,J43)</f>
        <v>0</v>
      </c>
      <c r="K45" s="29"/>
      <c r="L45" s="31" t="str">
        <f t="shared" ref="L45:O46" si="12">IF(B45&lt;&gt;0,G45/B45,"--")</f>
        <v>--</v>
      </c>
      <c r="M45" s="31" t="str">
        <f t="shared" si="12"/>
        <v>--</v>
      </c>
      <c r="N45" s="31" t="str">
        <f t="shared" si="12"/>
        <v>--</v>
      </c>
      <c r="O45" s="32" t="str">
        <f t="shared" si="12"/>
        <v>--</v>
      </c>
    </row>
    <row r="46" spans="1:23" ht="12.75" customHeight="1" x14ac:dyDescent="0.3">
      <c r="A46" s="86" t="s">
        <v>17</v>
      </c>
      <c r="B46" s="19">
        <f>SUM(B32,B45)</f>
        <v>0</v>
      </c>
      <c r="C46" s="19">
        <f>SUM(C32,C45)</f>
        <v>0</v>
      </c>
      <c r="D46" s="19">
        <f>SUM(D32,D45)</f>
        <v>0</v>
      </c>
      <c r="E46" s="19">
        <f>SUM(E32,E45)</f>
        <v>0</v>
      </c>
      <c r="G46" s="51">
        <f>SUM(G32,G45)</f>
        <v>0</v>
      </c>
      <c r="H46" s="51">
        <f>SUM(H32,H45)</f>
        <v>0</v>
      </c>
      <c r="I46" s="51">
        <f>SUM(I32,I45)</f>
        <v>0</v>
      </c>
      <c r="J46" s="51">
        <f>SUM(J32,J45)</f>
        <v>0</v>
      </c>
      <c r="L46" s="22" t="str">
        <f t="shared" si="12"/>
        <v>--</v>
      </c>
      <c r="M46" s="22" t="str">
        <f t="shared" si="12"/>
        <v>--</v>
      </c>
      <c r="N46" s="22" t="str">
        <f t="shared" si="12"/>
        <v>--</v>
      </c>
      <c r="O46" s="23" t="str">
        <f t="shared" si="12"/>
        <v>--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0</v>
      </c>
      <c r="C50" s="19">
        <v>0</v>
      </c>
      <c r="D50" s="19">
        <v>0</v>
      </c>
      <c r="E50" s="19">
        <f>SUM(B50:D50)</f>
        <v>0</v>
      </c>
      <c r="G50" s="51">
        <v>0</v>
      </c>
      <c r="H50" s="51">
        <v>0</v>
      </c>
      <c r="I50" s="51">
        <v>0</v>
      </c>
      <c r="J50" s="51">
        <f>SUM(G50:I50)</f>
        <v>0</v>
      </c>
      <c r="L50" s="22" t="str">
        <f t="shared" ref="L50:O52" si="13">IF(B50&lt;&gt;0,G50/B50,"--")</f>
        <v>--</v>
      </c>
      <c r="M50" s="22" t="str">
        <f t="shared" si="13"/>
        <v>--</v>
      </c>
      <c r="N50" s="22" t="str">
        <f t="shared" si="13"/>
        <v>--</v>
      </c>
      <c r="O50" s="23" t="str">
        <f t="shared" si="13"/>
        <v>--</v>
      </c>
      <c r="Q50">
        <v>128</v>
      </c>
      <c r="U50">
        <f>$U$8</f>
        <v>20</v>
      </c>
      <c r="V50">
        <f>$V$8</f>
        <v>42</v>
      </c>
      <c r="W50">
        <f>$W$8</f>
        <v>64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20</v>
      </c>
      <c r="V51">
        <f>$V$8</f>
        <v>42</v>
      </c>
      <c r="W51">
        <f>$W$8</f>
        <v>64</v>
      </c>
    </row>
    <row r="52" spans="1:23" ht="12.75" customHeight="1" x14ac:dyDescent="0.25">
      <c r="A52" s="18" t="s">
        <v>31</v>
      </c>
      <c r="B52" s="19">
        <f>SUM(B50:B51)</f>
        <v>0</v>
      </c>
      <c r="C52" s="19">
        <f>SUM(C50:C51)</f>
        <v>0</v>
      </c>
      <c r="D52" s="19">
        <f>SUM(D50:D51)</f>
        <v>0</v>
      </c>
      <c r="E52" s="19">
        <f>SUM(E50:E51)</f>
        <v>0</v>
      </c>
      <c r="G52" s="51">
        <f>SUM(G50:G51)</f>
        <v>0</v>
      </c>
      <c r="H52" s="51">
        <f>SUM(H50:H51)</f>
        <v>0</v>
      </c>
      <c r="I52" s="51">
        <f>SUM(I50:I51)</f>
        <v>0</v>
      </c>
      <c r="J52" s="51">
        <f>SUM(J50:J51)</f>
        <v>0</v>
      </c>
      <c r="L52" s="22" t="str">
        <f t="shared" si="13"/>
        <v>--</v>
      </c>
      <c r="M52" s="22" t="str">
        <f t="shared" si="13"/>
        <v>--</v>
      </c>
      <c r="N52" s="22" t="str">
        <f t="shared" si="13"/>
        <v>--</v>
      </c>
      <c r="O52" s="23" t="str">
        <f t="shared" si="13"/>
        <v>--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0</v>
      </c>
      <c r="D54" s="19">
        <v>0</v>
      </c>
      <c r="E54" s="19">
        <f>SUM(B54:D54)</f>
        <v>0</v>
      </c>
      <c r="G54" s="51">
        <v>0</v>
      </c>
      <c r="H54" s="51">
        <v>0</v>
      </c>
      <c r="I54" s="51">
        <v>0</v>
      </c>
      <c r="J54" s="51">
        <f>SUM(G54:I54)</f>
        <v>0</v>
      </c>
      <c r="L54" s="22" t="str">
        <f t="shared" ref="L54:O57" si="14">IF(B54&lt;&gt;0,G54/B54,"--")</f>
        <v>--</v>
      </c>
      <c r="M54" s="22" t="str">
        <f t="shared" si="14"/>
        <v>--</v>
      </c>
      <c r="N54" s="22" t="str">
        <f t="shared" si="14"/>
        <v>--</v>
      </c>
      <c r="O54" s="23" t="str">
        <f t="shared" si="14"/>
        <v>--</v>
      </c>
      <c r="Q54">
        <v>105</v>
      </c>
      <c r="U54">
        <f>$U$8</f>
        <v>20</v>
      </c>
      <c r="V54">
        <f>$V$8</f>
        <v>42</v>
      </c>
      <c r="W54">
        <f>$W$8</f>
        <v>64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20</v>
      </c>
      <c r="V55">
        <f>$V$8</f>
        <v>42</v>
      </c>
      <c r="W55">
        <f>$W$8</f>
        <v>64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0</v>
      </c>
      <c r="D56" s="28">
        <f>SUM(D54:D55)</f>
        <v>0</v>
      </c>
      <c r="E56" s="28">
        <f>SUM(E54:E55)</f>
        <v>0</v>
      </c>
      <c r="F56" s="29"/>
      <c r="G56" s="69">
        <f>SUM(G54:G55)</f>
        <v>0</v>
      </c>
      <c r="H56" s="69">
        <f>SUM(H54:H55)</f>
        <v>0</v>
      </c>
      <c r="I56" s="69">
        <f>SUM(I54:I55)</f>
        <v>0</v>
      </c>
      <c r="J56" s="69">
        <f>SUM(J54:J55)</f>
        <v>0</v>
      </c>
      <c r="K56" s="29"/>
      <c r="L56" s="31" t="str">
        <f t="shared" si="14"/>
        <v>--</v>
      </c>
      <c r="M56" s="31" t="str">
        <f t="shared" si="14"/>
        <v>--</v>
      </c>
      <c r="N56" s="31" t="str">
        <f t="shared" si="14"/>
        <v>--</v>
      </c>
      <c r="O56" s="32" t="str">
        <f t="shared" si="14"/>
        <v>--</v>
      </c>
    </row>
    <row r="57" spans="1:23" ht="13.5" thickBot="1" x14ac:dyDescent="0.35">
      <c r="A57" s="33" t="s">
        <v>17</v>
      </c>
      <c r="B57" s="104">
        <f>SUM(B52,B56)</f>
        <v>0</v>
      </c>
      <c r="C57" s="104">
        <f>SUM(C52,C56)</f>
        <v>0</v>
      </c>
      <c r="D57" s="104">
        <f>SUM(D52,D56)</f>
        <v>0</v>
      </c>
      <c r="E57" s="104">
        <f>SUM(E52,E56)</f>
        <v>0</v>
      </c>
      <c r="F57" s="84"/>
      <c r="G57" s="81">
        <f>SUM(G52,G56)</f>
        <v>0</v>
      </c>
      <c r="H57" s="81">
        <f>SUM(H52,H56)</f>
        <v>0</v>
      </c>
      <c r="I57" s="81">
        <f>SUM(I52,I56)</f>
        <v>0</v>
      </c>
      <c r="J57" s="81">
        <f>SUM(J52,J56)</f>
        <v>0</v>
      </c>
      <c r="K57" s="84"/>
      <c r="L57" s="40" t="str">
        <f t="shared" si="14"/>
        <v>--</v>
      </c>
      <c r="M57" s="40" t="str">
        <f t="shared" si="14"/>
        <v>--</v>
      </c>
      <c r="N57" s="40" t="str">
        <f t="shared" si="14"/>
        <v>--</v>
      </c>
      <c r="O57" s="41" t="str">
        <f t="shared" si="14"/>
        <v>--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0</v>
      </c>
      <c r="C59" s="19">
        <f>C46</f>
        <v>0</v>
      </c>
      <c r="D59" s="19">
        <f>D46</f>
        <v>0</v>
      </c>
      <c r="E59" s="19">
        <f>E46</f>
        <v>0</v>
      </c>
      <c r="G59" s="51">
        <f>SUM(G46,G57)</f>
        <v>0</v>
      </c>
      <c r="H59" s="51">
        <f>SUM(H46,H57)</f>
        <v>0</v>
      </c>
      <c r="I59" s="51">
        <f>SUM(I46,I57)</f>
        <v>0</v>
      </c>
      <c r="J59" s="51">
        <f>SUM(J46,J57)</f>
        <v>0</v>
      </c>
      <c r="L59" s="22" t="str">
        <f>IF(B59&lt;&gt;0,G59/B59,"--")</f>
        <v>--</v>
      </c>
      <c r="M59" s="22" t="str">
        <f>IF(C59&lt;&gt;0,H59/C59,"--")</f>
        <v>--</v>
      </c>
      <c r="N59" s="22" t="str">
        <f>IF(D59&lt;&gt;0,I59/D59,"--")</f>
        <v>--</v>
      </c>
      <c r="O59" s="22" t="str">
        <f>IF(E59&lt;&gt;0,J59/E59,"--")</f>
        <v>--</v>
      </c>
      <c r="U59">
        <f>$U$8</f>
        <v>20</v>
      </c>
      <c r="V59">
        <f>$V$8</f>
        <v>42</v>
      </c>
      <c r="W59">
        <f>$W$8</f>
        <v>64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0</v>
      </c>
      <c r="M61" s="70">
        <v>0</v>
      </c>
      <c r="N61" s="70">
        <v>0</v>
      </c>
      <c r="Q61">
        <v>127</v>
      </c>
      <c r="U61">
        <f>$U$8</f>
        <v>20</v>
      </c>
      <c r="V61">
        <f>$V$8</f>
        <v>42</v>
      </c>
      <c r="W61">
        <f>$W$8</f>
        <v>64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20</v>
      </c>
      <c r="V62">
        <f>$V$8</f>
        <v>42</v>
      </c>
      <c r="W62">
        <f>$W$8</f>
        <v>64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0</v>
      </c>
      <c r="M63" s="70">
        <v>0</v>
      </c>
      <c r="N63" s="70">
        <v>0</v>
      </c>
      <c r="Q63">
        <v>64</v>
      </c>
      <c r="R63">
        <v>13</v>
      </c>
      <c r="U63">
        <f>$U$8</f>
        <v>20</v>
      </c>
      <c r="V63">
        <f>$V$8</f>
        <v>42</v>
      </c>
      <c r="W63">
        <f>$W$8</f>
        <v>64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AQ71"/>
  <sheetViews>
    <sheetView zoomScale="70" zoomScaleNormal="70" workbookViewId="0"/>
  </sheetViews>
  <sheetFormatPr defaultRowHeight="12.5" x14ac:dyDescent="0.25"/>
  <cols>
    <col min="1" max="1" width="0.90625" customWidth="1"/>
    <col min="2" max="2" width="25.08984375" customWidth="1"/>
    <col min="3" max="3" width="14" customWidth="1"/>
    <col min="4" max="4" width="16.453125" customWidth="1"/>
    <col min="5" max="6" width="10.6328125" customWidth="1"/>
    <col min="7" max="7" width="8.6328125" customWidth="1"/>
    <col min="8" max="9" width="10.6328125" customWidth="1"/>
    <col min="10" max="10" width="8.6328125" customWidth="1"/>
    <col min="11" max="12" width="10.6328125" customWidth="1"/>
    <col min="13" max="13" width="8.6328125" customWidth="1"/>
    <col min="14" max="14" width="12.54296875" bestFit="1" customWidth="1"/>
    <col min="16" max="41" width="0" hidden="1" customWidth="1"/>
    <col min="42" max="42" width="12.54296875" hidden="1" customWidth="1"/>
    <col min="43" max="44" width="0" hidden="1" customWidth="1"/>
  </cols>
  <sheetData>
    <row r="1" spans="2:43" ht="15.5" x14ac:dyDescent="0.35">
      <c r="B1" s="1" t="s">
        <v>258</v>
      </c>
      <c r="C1" s="1"/>
      <c r="D1" s="1"/>
      <c r="Q1" s="167" t="s">
        <v>194</v>
      </c>
      <c r="AD1" s="167" t="s">
        <v>195</v>
      </c>
      <c r="AQ1" s="47" t="s">
        <v>196</v>
      </c>
    </row>
    <row r="2" spans="2:43" ht="15.5" x14ac:dyDescent="0.35">
      <c r="B2" s="1" t="s">
        <v>193</v>
      </c>
    </row>
    <row r="3" spans="2:43" ht="12.75" customHeight="1" thickBot="1" x14ac:dyDescent="0.4">
      <c r="B3" s="1"/>
    </row>
    <row r="4" spans="2:43" ht="15.5" x14ac:dyDescent="0.35">
      <c r="B4" s="4" t="s">
        <v>172</v>
      </c>
      <c r="C4" s="124"/>
      <c r="D4" s="124"/>
      <c r="E4" s="83"/>
      <c r="F4" s="83"/>
      <c r="G4" s="83"/>
      <c r="H4" s="83"/>
      <c r="I4" s="83"/>
      <c r="J4" s="83"/>
      <c r="K4" s="83"/>
      <c r="L4" s="83"/>
      <c r="M4" s="35"/>
      <c r="Q4" s="4" t="s">
        <v>172</v>
      </c>
      <c r="R4" s="124"/>
      <c r="S4" s="124"/>
      <c r="T4" s="83"/>
      <c r="U4" s="83"/>
      <c r="V4" s="83"/>
      <c r="W4" s="83"/>
      <c r="X4" s="83"/>
      <c r="Y4" s="83"/>
      <c r="Z4" s="83"/>
      <c r="AA4" s="83"/>
      <c r="AB4" s="35"/>
      <c r="AD4" s="4" t="s">
        <v>172</v>
      </c>
      <c r="AE4" s="124"/>
      <c r="AF4" s="124"/>
      <c r="AG4" s="83"/>
      <c r="AH4" s="83"/>
      <c r="AI4" s="83"/>
      <c r="AJ4" s="83"/>
      <c r="AK4" s="83"/>
      <c r="AL4" s="83"/>
      <c r="AM4" s="83"/>
      <c r="AN4" s="83"/>
      <c r="AO4" s="35"/>
    </row>
    <row r="5" spans="2:43" ht="12.75" customHeight="1" x14ac:dyDescent="0.35">
      <c r="B5" s="125"/>
      <c r="C5" s="47"/>
      <c r="D5" s="47"/>
      <c r="E5" s="109" t="s">
        <v>129</v>
      </c>
      <c r="F5" s="110"/>
      <c r="G5" s="110"/>
      <c r="H5" s="110"/>
      <c r="I5" s="110"/>
      <c r="J5" s="110"/>
      <c r="K5" s="110"/>
      <c r="L5" s="110"/>
      <c r="M5" s="111"/>
      <c r="Q5" s="125"/>
      <c r="R5" s="47"/>
      <c r="S5" s="47"/>
      <c r="T5" s="109" t="s">
        <v>129</v>
      </c>
      <c r="U5" s="110"/>
      <c r="V5" s="110"/>
      <c r="W5" s="110"/>
      <c r="X5" s="110"/>
      <c r="Y5" s="110"/>
      <c r="Z5" s="110"/>
      <c r="AA5" s="110"/>
      <c r="AB5" s="111"/>
      <c r="AD5" s="125"/>
      <c r="AE5" s="47"/>
      <c r="AF5" s="47"/>
      <c r="AG5" s="109" t="s">
        <v>129</v>
      </c>
      <c r="AH5" s="110"/>
      <c r="AI5" s="110"/>
      <c r="AJ5" s="110"/>
      <c r="AK5" s="110"/>
      <c r="AL5" s="110"/>
      <c r="AM5" s="110"/>
      <c r="AN5" s="110"/>
      <c r="AO5" s="111"/>
    </row>
    <row r="6" spans="2:43" ht="12.75" customHeight="1" x14ac:dyDescent="0.3">
      <c r="B6" s="16"/>
      <c r="C6" s="47"/>
      <c r="D6" s="47"/>
      <c r="E6" s="109" t="s">
        <v>130</v>
      </c>
      <c r="F6" s="110"/>
      <c r="G6" s="112"/>
      <c r="H6" s="109" t="s">
        <v>131</v>
      </c>
      <c r="I6" s="110"/>
      <c r="J6" s="112"/>
      <c r="K6" s="109" t="s">
        <v>132</v>
      </c>
      <c r="L6" s="110"/>
      <c r="M6" s="111"/>
      <c r="Q6" s="16"/>
      <c r="R6" s="47"/>
      <c r="S6" s="47"/>
      <c r="T6" s="109" t="s">
        <v>130</v>
      </c>
      <c r="U6" s="110"/>
      <c r="V6" s="112"/>
      <c r="W6" s="109" t="s">
        <v>131</v>
      </c>
      <c r="X6" s="110"/>
      <c r="Y6" s="112"/>
      <c r="Z6" s="109" t="s">
        <v>132</v>
      </c>
      <c r="AA6" s="110"/>
      <c r="AB6" s="111"/>
      <c r="AD6" s="16"/>
      <c r="AE6" s="47"/>
      <c r="AF6" s="47"/>
      <c r="AG6" s="109" t="s">
        <v>130</v>
      </c>
      <c r="AH6" s="110"/>
      <c r="AI6" s="112"/>
      <c r="AJ6" s="109" t="s">
        <v>131</v>
      </c>
      <c r="AK6" s="110"/>
      <c r="AL6" s="112"/>
      <c r="AM6" s="109" t="s">
        <v>132</v>
      </c>
      <c r="AN6" s="110"/>
      <c r="AO6" s="111"/>
      <c r="AQ6" s="168" t="s">
        <v>197</v>
      </c>
    </row>
    <row r="7" spans="2:43" ht="13" x14ac:dyDescent="0.3">
      <c r="B7" s="16"/>
      <c r="C7" s="48"/>
      <c r="D7" s="48"/>
      <c r="E7" s="113" t="s">
        <v>133</v>
      </c>
      <c r="F7" s="114" t="s">
        <v>134</v>
      </c>
      <c r="G7" s="115" t="s">
        <v>135</v>
      </c>
      <c r="H7" s="113" t="s">
        <v>133</v>
      </c>
      <c r="I7" s="114" t="s">
        <v>134</v>
      </c>
      <c r="J7" s="115" t="s">
        <v>135</v>
      </c>
      <c r="K7" s="113" t="s">
        <v>133</v>
      </c>
      <c r="L7" s="114" t="s">
        <v>134</v>
      </c>
      <c r="M7" s="116" t="s">
        <v>135</v>
      </c>
      <c r="Q7" s="16"/>
      <c r="R7" s="48"/>
      <c r="S7" s="48"/>
      <c r="T7" s="113" t="s">
        <v>133</v>
      </c>
      <c r="U7" s="114" t="s">
        <v>134</v>
      </c>
      <c r="V7" s="115" t="s">
        <v>135</v>
      </c>
      <c r="W7" s="113" t="s">
        <v>133</v>
      </c>
      <c r="X7" s="114" t="s">
        <v>134</v>
      </c>
      <c r="Y7" s="115" t="s">
        <v>135</v>
      </c>
      <c r="Z7" s="113" t="s">
        <v>133</v>
      </c>
      <c r="AA7" s="114" t="s">
        <v>134</v>
      </c>
      <c r="AB7" s="116" t="s">
        <v>135</v>
      </c>
      <c r="AD7" s="16"/>
      <c r="AE7" s="48"/>
      <c r="AF7" s="48"/>
      <c r="AG7" s="113" t="s">
        <v>133</v>
      </c>
      <c r="AH7" s="114" t="s">
        <v>134</v>
      </c>
      <c r="AI7" s="115" t="s">
        <v>135</v>
      </c>
      <c r="AJ7" s="113" t="s">
        <v>133</v>
      </c>
      <c r="AK7" s="114" t="s">
        <v>134</v>
      </c>
      <c r="AL7" s="115" t="s">
        <v>135</v>
      </c>
      <c r="AM7" s="113" t="s">
        <v>133</v>
      </c>
      <c r="AN7" s="114" t="s">
        <v>134</v>
      </c>
      <c r="AO7" s="116" t="s">
        <v>135</v>
      </c>
    </row>
    <row r="8" spans="2:43" x14ac:dyDescent="0.25">
      <c r="B8" s="126" t="s">
        <v>136</v>
      </c>
      <c r="C8" s="29" t="s">
        <v>137</v>
      </c>
      <c r="D8" s="121" t="s">
        <v>138</v>
      </c>
      <c r="E8" s="117" t="s">
        <v>139</v>
      </c>
      <c r="F8" s="118" t="s">
        <v>140</v>
      </c>
      <c r="G8" s="119" t="s">
        <v>133</v>
      </c>
      <c r="H8" s="117" t="s">
        <v>139</v>
      </c>
      <c r="I8" s="118" t="s">
        <v>140</v>
      </c>
      <c r="J8" s="119" t="s">
        <v>133</v>
      </c>
      <c r="K8" s="117" t="s">
        <v>139</v>
      </c>
      <c r="L8" s="118" t="s">
        <v>140</v>
      </c>
      <c r="M8" s="120" t="s">
        <v>133</v>
      </c>
      <c r="Q8" s="126" t="s">
        <v>136</v>
      </c>
      <c r="R8" s="29" t="s">
        <v>137</v>
      </c>
      <c r="S8" s="121" t="s">
        <v>138</v>
      </c>
      <c r="T8" s="117" t="s">
        <v>139</v>
      </c>
      <c r="U8" s="118" t="s">
        <v>140</v>
      </c>
      <c r="V8" s="119" t="s">
        <v>133</v>
      </c>
      <c r="W8" s="117" t="s">
        <v>139</v>
      </c>
      <c r="X8" s="118" t="s">
        <v>140</v>
      </c>
      <c r="Y8" s="119" t="s">
        <v>133</v>
      </c>
      <c r="Z8" s="117" t="s">
        <v>139</v>
      </c>
      <c r="AA8" s="118" t="s">
        <v>140</v>
      </c>
      <c r="AB8" s="120" t="s">
        <v>133</v>
      </c>
      <c r="AD8" s="126" t="s">
        <v>136</v>
      </c>
      <c r="AE8" s="29" t="s">
        <v>137</v>
      </c>
      <c r="AF8" s="121" t="s">
        <v>138</v>
      </c>
      <c r="AG8" s="117" t="s">
        <v>139</v>
      </c>
      <c r="AH8" s="118" t="s">
        <v>140</v>
      </c>
      <c r="AI8" s="119" t="s">
        <v>133</v>
      </c>
      <c r="AJ8" s="117" t="s">
        <v>139</v>
      </c>
      <c r="AK8" s="118" t="s">
        <v>140</v>
      </c>
      <c r="AL8" s="119" t="s">
        <v>133</v>
      </c>
      <c r="AM8" s="117" t="s">
        <v>139</v>
      </c>
      <c r="AN8" s="118" t="s">
        <v>140</v>
      </c>
      <c r="AO8" s="120" t="s">
        <v>133</v>
      </c>
    </row>
    <row r="9" spans="2:43" x14ac:dyDescent="0.25">
      <c r="B9" s="127" t="s">
        <v>141</v>
      </c>
      <c r="C9" s="46" t="s">
        <v>142</v>
      </c>
      <c r="D9" s="46" t="s">
        <v>143</v>
      </c>
      <c r="E9" s="150">
        <f t="shared" ref="E9:E15" si="0">SUM(T9,AG9)</f>
        <v>16.259142310559053</v>
      </c>
      <c r="F9" s="151"/>
      <c r="G9" s="152"/>
      <c r="H9" s="150">
        <f t="shared" ref="H9:H15" si="1">SUM(W9,AJ9)</f>
        <v>1534.4318629115694</v>
      </c>
      <c r="I9" s="151"/>
      <c r="J9" s="152"/>
      <c r="K9" s="150">
        <f t="shared" ref="K9:K15" si="2">SUM(Z9,AM9)</f>
        <v>185.832084540127</v>
      </c>
      <c r="L9" s="151"/>
      <c r="M9" s="156"/>
      <c r="Q9" s="127" t="s">
        <v>141</v>
      </c>
      <c r="R9" s="46" t="s">
        <v>142</v>
      </c>
      <c r="S9" s="46" t="s">
        <v>143</v>
      </c>
      <c r="T9" s="150">
        <f>SUM('Table 4.45'!J8,'Table 4.48'!J8,'Table 4.51'!J8)</f>
        <v>16.206154652191472</v>
      </c>
      <c r="U9" s="151"/>
      <c r="V9" s="152"/>
      <c r="W9" s="150">
        <f>SUM('Table 4.46'!J8,'Table 4.46'!J17,'Table 4.49'!J8,'Table 4.49'!J17,'Table 4.52'!J8,'Table 4.52'!J17)</f>
        <v>1532.0845271742003</v>
      </c>
      <c r="X9" s="151"/>
      <c r="Y9" s="152"/>
      <c r="Z9" s="150">
        <f>SUM('Table 4.47'!J8,'Table 4.47'!J24,'Table 4.50'!J8,'Table 4.50'!J24,'Table 4.53'!J8,'Table 4.53'!J24)</f>
        <v>185.832084540127</v>
      </c>
      <c r="AA9" s="151"/>
      <c r="AB9" s="156"/>
      <c r="AD9" s="127" t="s">
        <v>141</v>
      </c>
      <c r="AE9" s="46" t="s">
        <v>142</v>
      </c>
      <c r="AF9" s="46" t="s">
        <v>143</v>
      </c>
      <c r="AG9" s="150">
        <f>SUM('Table 4.54'!J8)</f>
        <v>5.2987658367580827E-2</v>
      </c>
      <c r="AH9" s="151"/>
      <c r="AI9" s="152"/>
      <c r="AJ9" s="150">
        <f>SUM('Table 4.55'!J8,'Table 4.55'!J17)</f>
        <v>2.3473357373691393</v>
      </c>
      <c r="AK9" s="151"/>
      <c r="AL9" s="152"/>
      <c r="AM9" s="150">
        <f>SUM('Table 4.56'!J8,'Table 4.56'!J24)</f>
        <v>0</v>
      </c>
      <c r="AN9" s="151"/>
      <c r="AO9" s="156"/>
    </row>
    <row r="10" spans="2:43" x14ac:dyDescent="0.25">
      <c r="B10" s="127" t="s">
        <v>144</v>
      </c>
      <c r="C10" s="46" t="s">
        <v>145</v>
      </c>
      <c r="D10" s="46" t="s">
        <v>251</v>
      </c>
      <c r="E10" s="153">
        <f t="shared" si="0"/>
        <v>1.6621220074911163</v>
      </c>
      <c r="G10" s="154"/>
      <c r="H10" s="153">
        <f t="shared" si="1"/>
        <v>355.5713877344445</v>
      </c>
      <c r="J10" s="154"/>
      <c r="K10" s="153">
        <f t="shared" si="2"/>
        <v>17.168699259195197</v>
      </c>
      <c r="M10" s="17"/>
      <c r="Q10" s="127" t="s">
        <v>144</v>
      </c>
      <c r="R10" s="46" t="s">
        <v>145</v>
      </c>
      <c r="S10" s="46" t="s">
        <v>158</v>
      </c>
      <c r="T10" s="153">
        <f>SUM('Table 4.45'!J9,'Table 4.48'!J9,'Table 4.51'!J9)</f>
        <v>1.6493606727748302</v>
      </c>
      <c r="V10" s="154"/>
      <c r="W10" s="153">
        <f>SUM('Table 4.46'!J9,'Table 4.46'!J18,'Table 4.49'!J9,'Table 4.49'!J18,'Table 4.52'!J9,'Table 4.52'!J18)+SUM('Table 4.46'!AA22,'Table 4.49'!AA22,'Table 4.52'!AA22)</f>
        <v>350.79495930750039</v>
      </c>
      <c r="Y10" s="154"/>
      <c r="Z10" s="153">
        <f>SUM('Table 4.47'!J9,'Table 4.47'!J25,'Table 4.50'!J9,'Table 4.50'!J25,'Table 4.53'!J9,'Table 4.53'!J25)+SUM('Table 4.47'!J20,'Table 4.50'!J20,'Table 4.53'!J20)</f>
        <v>17.168699259195197</v>
      </c>
      <c r="AB10" s="17"/>
      <c r="AD10" s="127" t="s">
        <v>144</v>
      </c>
      <c r="AE10" s="46" t="s">
        <v>145</v>
      </c>
      <c r="AF10" s="46" t="s">
        <v>158</v>
      </c>
      <c r="AG10" s="153">
        <f>SUM('Table 4.54'!J9)</f>
        <v>1.276133471628612E-2</v>
      </c>
      <c r="AI10" s="154"/>
      <c r="AJ10" s="153">
        <f>SUM('Table 4.55'!J9,'Table 4.55'!J18)+SUM('Table 4.55'!AA22)</f>
        <v>4.7764284269440997</v>
      </c>
      <c r="AL10" s="154"/>
      <c r="AM10" s="153">
        <f>SUM('Table 4.56'!J9,'Table 4.56'!J25)+SUM('Table 4.56'!J20)</f>
        <v>0</v>
      </c>
      <c r="AO10" s="17"/>
    </row>
    <row r="11" spans="2:43" x14ac:dyDescent="0.25">
      <c r="B11" s="127" t="s">
        <v>146</v>
      </c>
      <c r="C11" s="46" t="s">
        <v>145</v>
      </c>
      <c r="D11" s="46" t="s">
        <v>252</v>
      </c>
      <c r="E11" s="153">
        <f t="shared" si="0"/>
        <v>67.564933912638182</v>
      </c>
      <c r="G11" s="154"/>
      <c r="H11" s="153">
        <f t="shared" si="1"/>
        <v>5.1580072457715191</v>
      </c>
      <c r="J11" s="154"/>
      <c r="K11" s="153">
        <f t="shared" si="2"/>
        <v>0.86425083336131336</v>
      </c>
      <c r="M11" s="17"/>
      <c r="Q11" s="127" t="s">
        <v>146</v>
      </c>
      <c r="R11" s="46" t="s">
        <v>145</v>
      </c>
      <c r="S11" s="46" t="s">
        <v>159</v>
      </c>
      <c r="T11" s="153">
        <f>SUM('Table 4.45'!J13,'Table 4.48'!J13,'Table 4.51'!J13)</f>
        <v>67.042840599117355</v>
      </c>
      <c r="V11" s="154"/>
      <c r="W11" s="153">
        <f>SUM('Table 4.46'!J13,'Table 4.46'!J22,'Table 4.49'!J13,'Table 4.49'!J22,'Table 4.52'!J13,'Table 4.52'!J22)-SUM('Table 4.46'!AA22,'Table 4.49'!AA22,'Table 4.52'!AA22)</f>
        <v>5.0464198170093937</v>
      </c>
      <c r="Y11" s="154"/>
      <c r="Z11" s="153">
        <f>SUM('Table 4.47'!J13,'Table 4.47'!J29,'Table 4.50'!J13,'Table 4.50'!J29,'Table 4.53'!J13,'Table 4.53'!J29)</f>
        <v>0.86425083336131336</v>
      </c>
      <c r="AB11" s="17"/>
      <c r="AD11" s="127" t="s">
        <v>146</v>
      </c>
      <c r="AE11" s="46" t="s">
        <v>145</v>
      </c>
      <c r="AF11" s="46" t="s">
        <v>159</v>
      </c>
      <c r="AG11" s="153">
        <f>SUM('Table 4.54'!J13)</f>
        <v>0.52209331352082522</v>
      </c>
      <c r="AI11" s="154"/>
      <c r="AJ11" s="153">
        <f>SUM('Table 4.55'!J13,'Table 4.55'!J22)-SUM('Table 4.55'!AA22)</f>
        <v>0.11158742876212546</v>
      </c>
      <c r="AL11" s="154"/>
      <c r="AM11" s="153">
        <f>SUM('Table 4.56'!J13,'Table 4.56'!J29)</f>
        <v>0</v>
      </c>
      <c r="AO11" s="17"/>
    </row>
    <row r="12" spans="2:43" x14ac:dyDescent="0.25">
      <c r="B12" s="128" t="s">
        <v>160</v>
      </c>
      <c r="C12" s="46" t="s">
        <v>148</v>
      </c>
      <c r="D12" s="3" t="s">
        <v>161</v>
      </c>
      <c r="E12" s="153">
        <f t="shared" si="0"/>
        <v>281.40509040315845</v>
      </c>
      <c r="G12" s="154"/>
      <c r="H12" s="153">
        <f t="shared" si="1"/>
        <v>-558.96121257453694</v>
      </c>
      <c r="J12" s="154"/>
      <c r="K12" s="153">
        <f t="shared" si="2"/>
        <v>77.75500055753885</v>
      </c>
      <c r="M12" s="17"/>
      <c r="Q12" s="128" t="s">
        <v>160</v>
      </c>
      <c r="R12" s="46" t="s">
        <v>148</v>
      </c>
      <c r="S12" s="3" t="s">
        <v>161</v>
      </c>
      <c r="T12" s="153">
        <f>SUM('Table 4.45'!J10,'Table 4.48'!J10,'Table 4.51'!J10)</f>
        <v>279.24453628419695</v>
      </c>
      <c r="V12" s="154"/>
      <c r="W12" s="153">
        <f>SUM('Table 4.46'!J10,'Table 4.46'!J19,'Table 4.49'!J10,'Table 4.49'!J19,'Table 4.52'!J10,'Table 4.52'!J19)</f>
        <v>-558.76653627735527</v>
      </c>
      <c r="Y12" s="154"/>
      <c r="Z12" s="153">
        <f>SUM('Table 4.47'!J10,'Table 4.47'!J26,'Table 4.50'!J10,'Table 4.50'!J26,'Table 4.53'!J10,'Table 4.53'!J26)+SUM('Table 4.47'!J17,'Table 4.50'!J17,'Table 4.53'!J17)</f>
        <v>77.75500055753885</v>
      </c>
      <c r="AB12" s="17"/>
      <c r="AD12" s="128" t="s">
        <v>160</v>
      </c>
      <c r="AE12" s="46" t="s">
        <v>148</v>
      </c>
      <c r="AF12" s="3" t="s">
        <v>161</v>
      </c>
      <c r="AG12" s="153">
        <f>SUM('Table 4.54'!J10)</f>
        <v>2.1605541189614828</v>
      </c>
      <c r="AI12" s="154"/>
      <c r="AJ12" s="153">
        <f>SUM('Table 4.55'!J10,'Table 4.55'!J19)</f>
        <v>-0.19467629718172758</v>
      </c>
      <c r="AL12" s="154"/>
      <c r="AM12" s="153">
        <f>SUM('Table 4.56'!J10,'Table 4.56'!J26)+SUM('Table 4.56'!J17)</f>
        <v>0</v>
      </c>
      <c r="AO12" s="17"/>
    </row>
    <row r="13" spans="2:43" x14ac:dyDescent="0.25">
      <c r="B13" s="128" t="s">
        <v>162</v>
      </c>
      <c r="C13" s="46" t="s">
        <v>145</v>
      </c>
      <c r="D13" s="3" t="s">
        <v>163</v>
      </c>
      <c r="E13" s="153">
        <f t="shared" si="0"/>
        <v>263.48317548244489</v>
      </c>
      <c r="G13" s="154"/>
      <c r="H13" s="153">
        <f t="shared" si="1"/>
        <v>-248.00675130985931</v>
      </c>
      <c r="J13" s="154"/>
      <c r="K13" s="153">
        <f t="shared" si="2"/>
        <v>71.176414849717247</v>
      </c>
      <c r="M13" s="17"/>
      <c r="Q13" s="128" t="s">
        <v>162</v>
      </c>
      <c r="R13" s="46" t="s">
        <v>145</v>
      </c>
      <c r="S13" s="3" t="s">
        <v>163</v>
      </c>
      <c r="T13" s="153">
        <f>SUM('Table 4.45'!J12,'Table 4.48'!J12,'Table 4.51'!J12)</f>
        <v>261.45125806005819</v>
      </c>
      <c r="V13" s="154"/>
      <c r="W13" s="153">
        <f>SUM('Table 4.46'!J12,'Table 4.46'!J21,'Table 4.49'!J12,'Table 4.49'!J21,'Table 4.52'!J12,'Table 4.52'!J21)</f>
        <v>-246.35241392089713</v>
      </c>
      <c r="Y13" s="154"/>
      <c r="Z13" s="153">
        <f>SUM('Table 4.47'!J12,'Table 4.47'!J28,'Table 4.50'!J12,'Table 4.50'!J28,'Table 4.53'!J12,'Table 4.53'!J28)+SUM('Table 4.47'!J19,'Table 4.50'!J19,'Table 4.53'!J19)</f>
        <v>71.176414849717247</v>
      </c>
      <c r="AB13" s="17"/>
      <c r="AD13" s="128" t="s">
        <v>162</v>
      </c>
      <c r="AE13" s="46" t="s">
        <v>145</v>
      </c>
      <c r="AF13" s="3" t="s">
        <v>163</v>
      </c>
      <c r="AG13" s="153">
        <f>SUM('Table 4.54'!J12)</f>
        <v>2.0319174223867078</v>
      </c>
      <c r="AI13" s="154"/>
      <c r="AJ13" s="153">
        <f>SUM('Table 4.55'!J12,'Table 4.55'!J21)</f>
        <v>-1.6543373889621633</v>
      </c>
      <c r="AL13" s="154"/>
      <c r="AM13" s="153">
        <f>SUM('Table 4.56'!J12,'Table 4.56'!J28)+SUM('Table 4.56'!J19)</f>
        <v>0</v>
      </c>
      <c r="AO13" s="17"/>
    </row>
    <row r="14" spans="2:43" x14ac:dyDescent="0.25">
      <c r="B14" s="128" t="s">
        <v>147</v>
      </c>
      <c r="C14" s="46" t="s">
        <v>148</v>
      </c>
      <c r="D14" s="46" t="s">
        <v>149</v>
      </c>
      <c r="E14" s="153">
        <f t="shared" si="0"/>
        <v>561.71786065396327</v>
      </c>
      <c r="G14" s="154"/>
      <c r="H14" s="153">
        <f t="shared" si="1"/>
        <v>9394.1236298671356</v>
      </c>
      <c r="J14" s="154"/>
      <c r="K14" s="153">
        <f t="shared" si="2"/>
        <v>0</v>
      </c>
      <c r="M14" s="17"/>
      <c r="Q14" s="128" t="s">
        <v>147</v>
      </c>
      <c r="R14" s="46" t="s">
        <v>148</v>
      </c>
      <c r="S14" s="46" t="s">
        <v>149</v>
      </c>
      <c r="T14" s="153">
        <f>SUM('Table 4.45'!J17,'Table 4.48'!J17,'Table 4.51'!J17)</f>
        <v>557.40513896228583</v>
      </c>
      <c r="V14" s="154"/>
      <c r="W14" s="153">
        <f>SUM('Table 4.46'!J26,'Table 4.49'!J26,'Table 4.52'!J26)</f>
        <v>9317.6610901574004</v>
      </c>
      <c r="Y14" s="154"/>
      <c r="Z14" s="153">
        <v>0</v>
      </c>
      <c r="AB14" s="17"/>
      <c r="AD14" s="128" t="s">
        <v>147</v>
      </c>
      <c r="AE14" s="46" t="s">
        <v>148</v>
      </c>
      <c r="AF14" s="46" t="s">
        <v>149</v>
      </c>
      <c r="AG14" s="153">
        <f>SUM('Table 4.54'!J17)</f>
        <v>4.3127216916774413</v>
      </c>
      <c r="AI14" s="154"/>
      <c r="AJ14" s="153">
        <f>SUM('Table 4.55'!J26)</f>
        <v>76.462539709734941</v>
      </c>
      <c r="AL14" s="154"/>
      <c r="AM14" s="153">
        <v>0</v>
      </c>
      <c r="AO14" s="17"/>
    </row>
    <row r="15" spans="2:43" x14ac:dyDescent="0.25">
      <c r="B15" s="129" t="s">
        <v>150</v>
      </c>
      <c r="C15" s="122" t="s">
        <v>142</v>
      </c>
      <c r="D15" s="123" t="s">
        <v>151</v>
      </c>
      <c r="E15" s="155">
        <f t="shared" si="0"/>
        <v>0</v>
      </c>
      <c r="F15" s="29"/>
      <c r="G15" s="121"/>
      <c r="H15" s="155">
        <f t="shared" si="1"/>
        <v>0</v>
      </c>
      <c r="I15" s="29"/>
      <c r="J15" s="121"/>
      <c r="K15" s="155">
        <f t="shared" si="2"/>
        <v>0</v>
      </c>
      <c r="L15" s="29"/>
      <c r="M15" s="130"/>
      <c r="Q15" s="129" t="s">
        <v>150</v>
      </c>
      <c r="R15" s="122" t="s">
        <v>142</v>
      </c>
      <c r="S15" s="123" t="s">
        <v>151</v>
      </c>
      <c r="T15" s="155">
        <f>SUM('Table 4.45'!J18,'Table 4.48'!J18,'Table 4.51'!J18)</f>
        <v>0</v>
      </c>
      <c r="U15" s="29"/>
      <c r="V15" s="121"/>
      <c r="W15" s="155">
        <f>SUM('Table 4.46'!J27,'Table 4.49'!J27,'Table 4.52'!J27)</f>
        <v>0</v>
      </c>
      <c r="X15" s="29"/>
      <c r="Y15" s="121"/>
      <c r="Z15" s="155">
        <v>0</v>
      </c>
      <c r="AA15" s="29"/>
      <c r="AB15" s="130"/>
      <c r="AD15" s="129" t="s">
        <v>150</v>
      </c>
      <c r="AE15" s="122" t="s">
        <v>142</v>
      </c>
      <c r="AF15" s="123" t="s">
        <v>151</v>
      </c>
      <c r="AG15" s="155">
        <f>SUM('Table 4.54'!J18)</f>
        <v>0</v>
      </c>
      <c r="AH15" s="29"/>
      <c r="AI15" s="121"/>
      <c r="AJ15" s="155">
        <f>SUM('Table 4.55'!J27)</f>
        <v>0</v>
      </c>
      <c r="AK15" s="29"/>
      <c r="AL15" s="121"/>
      <c r="AM15" s="155">
        <v>0</v>
      </c>
      <c r="AN15" s="29"/>
      <c r="AO15" s="130"/>
    </row>
    <row r="16" spans="2:43" ht="13.5" thickBot="1" x14ac:dyDescent="0.35">
      <c r="B16" s="87"/>
      <c r="C16" s="84"/>
      <c r="D16" s="131" t="s">
        <v>17</v>
      </c>
      <c r="E16" s="132">
        <f>SUM(E9:E15)</f>
        <v>1192.0923247702549</v>
      </c>
      <c r="F16" s="133">
        <f>SUM(U16,AH16)</f>
        <v>4335.5422000038297</v>
      </c>
      <c r="G16" s="134">
        <f>IF(F16&lt;&gt;0,E16/F16,0)</f>
        <v>0.27495807208823891</v>
      </c>
      <c r="H16" s="132">
        <f>SUM(H9:H15)</f>
        <v>10482.316923874525</v>
      </c>
      <c r="I16" s="133">
        <f>SUM(X16,AK16)</f>
        <v>21140.246238797063</v>
      </c>
      <c r="J16" s="134">
        <f>IF(I16&lt;&gt;0,H16/I16,0)</f>
        <v>0.49584649135435033</v>
      </c>
      <c r="K16" s="132">
        <f>SUM(K9:K15)</f>
        <v>352.7964500399396</v>
      </c>
      <c r="L16" s="133">
        <f>SUM(AA16,AN16)</f>
        <v>2280.4273147156146</v>
      </c>
      <c r="M16" s="135">
        <f>IF(L16&lt;&gt;0,K16/L16,0)</f>
        <v>0.15470629024803442</v>
      </c>
      <c r="Q16" s="87"/>
      <c r="R16" s="84"/>
      <c r="S16" s="131" t="s">
        <v>17</v>
      </c>
      <c r="T16" s="132">
        <f>SUM(T9:T15)</f>
        <v>1182.9992892306245</v>
      </c>
      <c r="U16" s="133">
        <f>SUM('Table 4.45'!E21,'Table 4.48'!E21,'Table 4.51'!E21)</f>
        <v>4302.255049637326</v>
      </c>
      <c r="V16" s="134">
        <f>IF(U16&lt;&gt;0,T16/U16,0)</f>
        <v>0.27497191021493478</v>
      </c>
      <c r="W16" s="132">
        <f>SUM(W9:W15)</f>
        <v>10400.468046257858</v>
      </c>
      <c r="X16" s="133">
        <f>SUM('Table 4.46'!E30,'Table 4.49'!E30,'Table 4.52'!E30)</f>
        <v>20968.177296424579</v>
      </c>
      <c r="Y16" s="134">
        <f>IF(X16&lt;&gt;0,W16/X16,0)</f>
        <v>0.49601202332600031</v>
      </c>
      <c r="Z16" s="132">
        <f>SUM(Z9:Z15)</f>
        <v>352.7964500399396</v>
      </c>
      <c r="AA16" s="133">
        <f>SUM('Table 4.47'!E32,'Table 4.50'!E32,'Table 4.53'!E32)</f>
        <v>2280.4273147156146</v>
      </c>
      <c r="AB16" s="135">
        <f>IF(AA16&lt;&gt;0,Z16/AA16,0)</f>
        <v>0.15470629024803442</v>
      </c>
      <c r="AD16" s="87"/>
      <c r="AE16" s="84"/>
      <c r="AF16" s="131" t="s">
        <v>17</v>
      </c>
      <c r="AG16" s="132">
        <f>SUM(AG9:AG15)</f>
        <v>9.0930355396303248</v>
      </c>
      <c r="AH16" s="133">
        <f>SUM('Table 4.54'!E21)</f>
        <v>33.287150366504065</v>
      </c>
      <c r="AI16" s="134">
        <f>IF(AH16&lt;&gt;0,AG16/AH16,0)</f>
        <v>0.27316953958246887</v>
      </c>
      <c r="AJ16" s="132">
        <f>SUM(AJ9:AJ15)</f>
        <v>81.848877616666414</v>
      </c>
      <c r="AK16" s="133">
        <f>SUM('Table 4.55'!E30)</f>
        <v>172.06894237248372</v>
      </c>
      <c r="AL16" s="134">
        <f>IF(AK16&lt;&gt;0,AJ16/AK16,0)</f>
        <v>0.47567490383874889</v>
      </c>
      <c r="AM16" s="132">
        <f>SUM(AM9:AM15)</f>
        <v>0</v>
      </c>
      <c r="AN16" s="133">
        <f>SUM('Table 4.56'!E32)</f>
        <v>0</v>
      </c>
      <c r="AO16" s="135">
        <f>IF(AN16&lt;&gt;0,AM16/AN16,0)</f>
        <v>0</v>
      </c>
    </row>
    <row r="17" spans="2:41" ht="13.5" thickBot="1" x14ac:dyDescent="0.35">
      <c r="D17" s="42"/>
      <c r="E17" s="47"/>
      <c r="F17" s="90"/>
      <c r="G17" s="91"/>
      <c r="H17" s="62"/>
      <c r="I17" s="90"/>
      <c r="J17" s="91"/>
      <c r="K17" s="47"/>
      <c r="L17" s="90"/>
      <c r="M17" s="91"/>
      <c r="S17" s="42"/>
      <c r="T17" s="47"/>
      <c r="U17" s="90"/>
      <c r="V17" s="91"/>
      <c r="W17" s="62"/>
      <c r="X17" s="90"/>
      <c r="Y17" s="91"/>
      <c r="Z17" s="47"/>
      <c r="AA17" s="90"/>
      <c r="AB17" s="91"/>
      <c r="AF17" s="42"/>
      <c r="AG17" s="47"/>
      <c r="AH17" s="90"/>
      <c r="AI17" s="91"/>
      <c r="AJ17" s="62"/>
      <c r="AK17" s="90"/>
      <c r="AL17" s="91"/>
      <c r="AM17" s="47"/>
      <c r="AN17" s="90"/>
      <c r="AO17" s="91"/>
    </row>
    <row r="18" spans="2:41" ht="15.5" x14ac:dyDescent="0.35">
      <c r="B18" s="4" t="s">
        <v>164</v>
      </c>
      <c r="C18" s="124"/>
      <c r="D18" s="124"/>
      <c r="E18" s="83"/>
      <c r="F18" s="83"/>
      <c r="G18" s="83"/>
      <c r="H18" s="83"/>
      <c r="I18" s="83"/>
      <c r="J18" s="83"/>
      <c r="K18" s="83"/>
      <c r="L18" s="83"/>
      <c r="M18" s="35"/>
      <c r="Q18" s="4" t="s">
        <v>164</v>
      </c>
      <c r="R18" s="124"/>
      <c r="S18" s="124"/>
      <c r="T18" s="83"/>
      <c r="U18" s="83"/>
      <c r="V18" s="83"/>
      <c r="W18" s="83"/>
      <c r="X18" s="83"/>
      <c r="Y18" s="83"/>
      <c r="Z18" s="83"/>
      <c r="AA18" s="83"/>
      <c r="AB18" s="35"/>
      <c r="AD18" s="4" t="s">
        <v>164</v>
      </c>
      <c r="AE18" s="124"/>
      <c r="AF18" s="124"/>
      <c r="AG18" s="83"/>
      <c r="AH18" s="83"/>
      <c r="AI18" s="83"/>
      <c r="AJ18" s="83"/>
      <c r="AK18" s="83"/>
      <c r="AL18" s="83"/>
      <c r="AM18" s="83"/>
      <c r="AN18" s="83"/>
      <c r="AO18" s="35"/>
    </row>
    <row r="19" spans="2:41" ht="12.75" customHeight="1" x14ac:dyDescent="0.35">
      <c r="B19" s="125"/>
      <c r="C19" s="47"/>
      <c r="D19" s="47"/>
      <c r="E19" s="109" t="s">
        <v>129</v>
      </c>
      <c r="F19" s="110"/>
      <c r="G19" s="110"/>
      <c r="H19" s="110"/>
      <c r="I19" s="110"/>
      <c r="J19" s="110"/>
      <c r="K19" s="110"/>
      <c r="L19" s="110"/>
      <c r="M19" s="111"/>
      <c r="Q19" s="125"/>
      <c r="R19" s="47"/>
      <c r="S19" s="47"/>
      <c r="T19" s="109" t="s">
        <v>129</v>
      </c>
      <c r="U19" s="110"/>
      <c r="V19" s="110"/>
      <c r="W19" s="110"/>
      <c r="X19" s="110"/>
      <c r="Y19" s="110"/>
      <c r="Z19" s="110"/>
      <c r="AA19" s="110"/>
      <c r="AB19" s="111"/>
      <c r="AD19" s="125"/>
      <c r="AE19" s="47"/>
      <c r="AF19" s="47"/>
      <c r="AG19" s="109" t="s">
        <v>129</v>
      </c>
      <c r="AH19" s="110"/>
      <c r="AI19" s="110"/>
      <c r="AJ19" s="110"/>
      <c r="AK19" s="110"/>
      <c r="AL19" s="110"/>
      <c r="AM19" s="110"/>
      <c r="AN19" s="110"/>
      <c r="AO19" s="111"/>
    </row>
    <row r="20" spans="2:41" ht="12.75" customHeight="1" x14ac:dyDescent="0.3">
      <c r="B20" s="16"/>
      <c r="C20" s="47"/>
      <c r="D20" s="47"/>
      <c r="E20" s="109" t="s">
        <v>130</v>
      </c>
      <c r="F20" s="110"/>
      <c r="G20" s="112"/>
      <c r="H20" s="109" t="s">
        <v>131</v>
      </c>
      <c r="I20" s="110"/>
      <c r="J20" s="112"/>
      <c r="K20" s="109" t="s">
        <v>132</v>
      </c>
      <c r="L20" s="110"/>
      <c r="M20" s="111"/>
      <c r="Q20" s="16"/>
      <c r="R20" s="47"/>
      <c r="S20" s="47"/>
      <c r="T20" s="109" t="s">
        <v>165</v>
      </c>
      <c r="U20" s="110"/>
      <c r="V20" s="112"/>
      <c r="W20" s="109" t="s">
        <v>166</v>
      </c>
      <c r="X20" s="110"/>
      <c r="Y20" s="112"/>
      <c r="Z20" s="109" t="s">
        <v>167</v>
      </c>
      <c r="AA20" s="110"/>
      <c r="AB20" s="111"/>
      <c r="AD20" s="16"/>
      <c r="AE20" s="47"/>
      <c r="AF20" s="47"/>
      <c r="AG20" s="109" t="s">
        <v>165</v>
      </c>
      <c r="AH20" s="110"/>
      <c r="AI20" s="112"/>
      <c r="AJ20" s="109" t="s">
        <v>166</v>
      </c>
      <c r="AK20" s="110"/>
      <c r="AL20" s="112"/>
      <c r="AM20" s="109" t="s">
        <v>167</v>
      </c>
      <c r="AN20" s="110"/>
      <c r="AO20" s="111"/>
    </row>
    <row r="21" spans="2:41" ht="13" x14ac:dyDescent="0.3">
      <c r="B21" s="16"/>
      <c r="C21" s="48"/>
      <c r="D21" s="48"/>
      <c r="E21" s="113" t="s">
        <v>133</v>
      </c>
      <c r="F21" s="114" t="s">
        <v>134</v>
      </c>
      <c r="G21" s="115" t="s">
        <v>135</v>
      </c>
      <c r="H21" s="113" t="s">
        <v>133</v>
      </c>
      <c r="I21" s="114" t="s">
        <v>134</v>
      </c>
      <c r="J21" s="115" t="s">
        <v>135</v>
      </c>
      <c r="K21" s="113" t="s">
        <v>133</v>
      </c>
      <c r="L21" s="114" t="s">
        <v>134</v>
      </c>
      <c r="M21" s="116" t="s">
        <v>135</v>
      </c>
      <c r="Q21" s="16"/>
      <c r="R21" s="48"/>
      <c r="S21" s="48"/>
      <c r="T21" s="113" t="s">
        <v>133</v>
      </c>
      <c r="U21" s="114" t="s">
        <v>134</v>
      </c>
      <c r="V21" s="115" t="s">
        <v>135</v>
      </c>
      <c r="W21" s="113" t="s">
        <v>133</v>
      </c>
      <c r="X21" s="114" t="s">
        <v>134</v>
      </c>
      <c r="Y21" s="115" t="s">
        <v>135</v>
      </c>
      <c r="Z21" s="113" t="s">
        <v>133</v>
      </c>
      <c r="AA21" s="114" t="s">
        <v>134</v>
      </c>
      <c r="AB21" s="116" t="s">
        <v>135</v>
      </c>
      <c r="AD21" s="16"/>
      <c r="AE21" s="48"/>
      <c r="AF21" s="48"/>
      <c r="AG21" s="113" t="s">
        <v>133</v>
      </c>
      <c r="AH21" s="114" t="s">
        <v>134</v>
      </c>
      <c r="AI21" s="115" t="s">
        <v>135</v>
      </c>
      <c r="AJ21" s="113" t="s">
        <v>133</v>
      </c>
      <c r="AK21" s="114" t="s">
        <v>134</v>
      </c>
      <c r="AL21" s="115" t="s">
        <v>135</v>
      </c>
      <c r="AM21" s="113" t="s">
        <v>133</v>
      </c>
      <c r="AN21" s="114" t="s">
        <v>134</v>
      </c>
      <c r="AO21" s="116" t="s">
        <v>135</v>
      </c>
    </row>
    <row r="22" spans="2:41" x14ac:dyDescent="0.25">
      <c r="B22" s="126" t="s">
        <v>136</v>
      </c>
      <c r="C22" s="29" t="s">
        <v>137</v>
      </c>
      <c r="D22" s="121" t="s">
        <v>138</v>
      </c>
      <c r="E22" s="117" t="s">
        <v>139</v>
      </c>
      <c r="F22" s="118" t="s">
        <v>140</v>
      </c>
      <c r="G22" s="119" t="s">
        <v>133</v>
      </c>
      <c r="H22" s="117" t="s">
        <v>139</v>
      </c>
      <c r="I22" s="118" t="s">
        <v>140</v>
      </c>
      <c r="J22" s="119" t="s">
        <v>133</v>
      </c>
      <c r="K22" s="117" t="s">
        <v>139</v>
      </c>
      <c r="L22" s="118" t="s">
        <v>140</v>
      </c>
      <c r="M22" s="120" t="s">
        <v>133</v>
      </c>
      <c r="Q22" s="126" t="s">
        <v>136</v>
      </c>
      <c r="R22" s="29" t="s">
        <v>137</v>
      </c>
      <c r="S22" s="121" t="s">
        <v>138</v>
      </c>
      <c r="T22" s="117" t="s">
        <v>139</v>
      </c>
      <c r="U22" s="118" t="s">
        <v>140</v>
      </c>
      <c r="V22" s="119" t="s">
        <v>133</v>
      </c>
      <c r="W22" s="117" t="s">
        <v>139</v>
      </c>
      <c r="X22" s="118" t="s">
        <v>140</v>
      </c>
      <c r="Y22" s="119" t="s">
        <v>133</v>
      </c>
      <c r="Z22" s="117" t="s">
        <v>139</v>
      </c>
      <c r="AA22" s="118" t="s">
        <v>140</v>
      </c>
      <c r="AB22" s="120" t="s">
        <v>133</v>
      </c>
      <c r="AD22" s="126" t="s">
        <v>136</v>
      </c>
      <c r="AE22" s="29" t="s">
        <v>137</v>
      </c>
      <c r="AF22" s="121" t="s">
        <v>138</v>
      </c>
      <c r="AG22" s="117" t="s">
        <v>139</v>
      </c>
      <c r="AH22" s="118" t="s">
        <v>140</v>
      </c>
      <c r="AI22" s="119" t="s">
        <v>133</v>
      </c>
      <c r="AJ22" s="117" t="s">
        <v>139</v>
      </c>
      <c r="AK22" s="118" t="s">
        <v>140</v>
      </c>
      <c r="AL22" s="119" t="s">
        <v>133</v>
      </c>
      <c r="AM22" s="117" t="s">
        <v>139</v>
      </c>
      <c r="AN22" s="118" t="s">
        <v>140</v>
      </c>
      <c r="AO22" s="120" t="s">
        <v>133</v>
      </c>
    </row>
    <row r="23" spans="2:41" x14ac:dyDescent="0.25">
      <c r="B23" s="127" t="s">
        <v>141</v>
      </c>
      <c r="C23" s="46" t="s">
        <v>142</v>
      </c>
      <c r="D23" s="46" t="s">
        <v>143</v>
      </c>
      <c r="E23" s="150">
        <f>SUM(T23,AG23)</f>
        <v>259.70265922479672</v>
      </c>
      <c r="F23" s="151"/>
      <c r="G23" s="152"/>
      <c r="H23" s="150">
        <f>SUM(W23,AJ23)</f>
        <v>397.43259955077849</v>
      </c>
      <c r="I23" s="151"/>
      <c r="J23" s="152"/>
      <c r="K23" s="150">
        <f>SUM(Z23,AM23)</f>
        <v>0</v>
      </c>
      <c r="L23" s="151"/>
      <c r="M23" s="156"/>
      <c r="Q23" s="127" t="s">
        <v>141</v>
      </c>
      <c r="R23" s="46" t="s">
        <v>142</v>
      </c>
      <c r="S23" s="46" t="s">
        <v>143</v>
      </c>
      <c r="T23" s="150">
        <f>SUM('Table 4.45'!J25,'Table 4.45'!J31,'Table 4.48'!J25,'Table 4.48'!J31,'Table 4.51'!J25,'Table 4.51'!J31)</f>
        <v>258.54306639754736</v>
      </c>
      <c r="U23" s="151"/>
      <c r="V23" s="152"/>
      <c r="W23" s="150">
        <f>SUM('Table 4.46'!J34,'Table 4.46'!J40,'Table 4.49'!J34,'Table 4.49'!J40,'Table 4.52'!J34,'Table 4.52'!J40)</f>
        <v>382.36056681299652</v>
      </c>
      <c r="X23" s="151"/>
      <c r="Y23" s="152"/>
      <c r="Z23" s="150">
        <f>SUM('Table 4.47'!J36,'Table 4.47'!J41,'Table 4.50'!J36,'Table 4.50'!J41,'Table 4.53'!J36,'Table 4.53'!J41)</f>
        <v>0</v>
      </c>
      <c r="AA23" s="151"/>
      <c r="AB23" s="156"/>
      <c r="AD23" s="127" t="s">
        <v>141</v>
      </c>
      <c r="AE23" s="46" t="s">
        <v>142</v>
      </c>
      <c r="AF23" s="46" t="s">
        <v>143</v>
      </c>
      <c r="AG23" s="150">
        <f>SUM('Table 4.54'!J25,'Table 4.54'!J31)</f>
        <v>1.1595928272493781</v>
      </c>
      <c r="AH23" s="151"/>
      <c r="AI23" s="152"/>
      <c r="AJ23" s="150">
        <f>SUM('Table 4.55'!J34,'Table 4.55'!J40)</f>
        <v>15.072032737781964</v>
      </c>
      <c r="AK23" s="151"/>
      <c r="AL23" s="152"/>
      <c r="AM23" s="150">
        <f>SUM('Table 4.56'!J36,'Table 4.56'!J41)</f>
        <v>0</v>
      </c>
      <c r="AN23" s="151"/>
      <c r="AO23" s="156"/>
    </row>
    <row r="24" spans="2:41" x14ac:dyDescent="0.25">
      <c r="B24" s="127" t="s">
        <v>144</v>
      </c>
      <c r="C24" s="46" t="s">
        <v>145</v>
      </c>
      <c r="D24" s="46" t="s">
        <v>251</v>
      </c>
      <c r="E24" s="153">
        <f>SUM(T24,AG24)</f>
        <v>278.71612661188919</v>
      </c>
      <c r="G24" s="154"/>
      <c r="H24" s="153">
        <f>SUM(W24,AJ24)</f>
        <v>1121.7610515507929</v>
      </c>
      <c r="J24" s="154"/>
      <c r="K24" s="153">
        <f>SUM(Z24,AM24)</f>
        <v>0</v>
      </c>
      <c r="M24" s="17"/>
      <c r="Q24" s="127" t="s">
        <v>144</v>
      </c>
      <c r="R24" s="46" t="s">
        <v>145</v>
      </c>
      <c r="S24" s="46" t="s">
        <v>158</v>
      </c>
      <c r="T24" s="153">
        <f>SUM('Table 4.45'!J26,'Table 4.45'!J27,'Table 4.48'!J26,'Table 4.48'!J27,'Table 4.51'!J26,'Table 4.51'!J27)</f>
        <v>278.71612661188919</v>
      </c>
      <c r="V24" s="154"/>
      <c r="W24" s="153">
        <f>SUM('Table 4.46'!J35,'Table 4.46'!J36,'Table 4.49'!J35,'Table 4.49'!J36,'Table 4.52'!J35,'Table 4.52'!J36)</f>
        <v>1021.5712536133882</v>
      </c>
      <c r="Y24" s="154"/>
      <c r="Z24" s="153">
        <f>SUM('Table 4.47'!J37,'Table 4.50'!J37,'Table 4.53'!J37)</f>
        <v>0</v>
      </c>
      <c r="AB24" s="17"/>
      <c r="AD24" s="127" t="s">
        <v>144</v>
      </c>
      <c r="AE24" s="46" t="s">
        <v>145</v>
      </c>
      <c r="AF24" s="46" t="s">
        <v>158</v>
      </c>
      <c r="AG24" s="153">
        <f>SUM('Table 4.54'!J26,'Table 4.54'!J27)</f>
        <v>0</v>
      </c>
      <c r="AI24" s="154"/>
      <c r="AJ24" s="153">
        <f>SUM('Table 4.55'!J35,'Table 4.55'!J36)</f>
        <v>100.18979793740463</v>
      </c>
      <c r="AL24" s="154"/>
      <c r="AM24" s="153">
        <f>SUM('Table 4.56'!J37)</f>
        <v>0</v>
      </c>
      <c r="AO24" s="17"/>
    </row>
    <row r="25" spans="2:41" x14ac:dyDescent="0.25">
      <c r="B25" s="127" t="s">
        <v>146</v>
      </c>
      <c r="C25" s="46" t="s">
        <v>145</v>
      </c>
      <c r="D25" s="46" t="s">
        <v>252</v>
      </c>
      <c r="E25" s="153">
        <f>SUM(T25,AG25)</f>
        <v>346.39647316863773</v>
      </c>
      <c r="G25" s="154"/>
      <c r="H25" s="153">
        <f>SUM(W25,AJ25)</f>
        <v>594.94208992446579</v>
      </c>
      <c r="J25" s="154"/>
      <c r="K25" s="153">
        <f>SUM(Z25,AM25)</f>
        <v>0</v>
      </c>
      <c r="M25" s="17"/>
      <c r="Q25" s="127" t="s">
        <v>146</v>
      </c>
      <c r="R25" s="46" t="s">
        <v>145</v>
      </c>
      <c r="S25" s="46" t="s">
        <v>159</v>
      </c>
      <c r="T25" s="153">
        <f>SUM('Table 4.45'!J32,'Table 4.45'!J33,'Table 4.48'!J32,'Table 4.48'!J33,'Table 4.51'!J32,'Table 4.51'!J33)</f>
        <v>341.43727792620814</v>
      </c>
      <c r="V25" s="154"/>
      <c r="W25" s="153">
        <f>SUM('Table 4.46'!J41,'Table 4.46'!J42,'Table 4.49'!J41,'Table 4.49'!J42,'Table 4.52'!J41,'Table 4.52'!J42)</f>
        <v>573.7107432327216</v>
      </c>
      <c r="Y25" s="154"/>
      <c r="Z25" s="153">
        <f>SUM('Table 4.47'!J42,'Table 4.50'!J42,'Table 4.53'!J42)</f>
        <v>0</v>
      </c>
      <c r="AB25" s="17"/>
      <c r="AD25" s="127" t="s">
        <v>146</v>
      </c>
      <c r="AE25" s="46" t="s">
        <v>145</v>
      </c>
      <c r="AF25" s="46" t="s">
        <v>159</v>
      </c>
      <c r="AG25" s="153">
        <f>SUM('Table 4.54'!J32,'Table 4.54'!J33)</f>
        <v>4.9591952424295629</v>
      </c>
      <c r="AI25" s="154"/>
      <c r="AJ25" s="153">
        <f>SUM('Table 4.55'!J41,'Table 4.55'!J42)</f>
        <v>21.231346691744232</v>
      </c>
      <c r="AL25" s="154"/>
      <c r="AM25" s="153">
        <f>SUM('Table 4.56'!J42)</f>
        <v>0</v>
      </c>
      <c r="AO25" s="17"/>
    </row>
    <row r="26" spans="2:41" x14ac:dyDescent="0.25">
      <c r="B26" s="128" t="s">
        <v>147</v>
      </c>
      <c r="C26" s="46" t="s">
        <v>148</v>
      </c>
      <c r="D26" s="46" t="s">
        <v>149</v>
      </c>
      <c r="E26" s="153">
        <f>SUM(T26,AG26)</f>
        <v>1924.4912683023244</v>
      </c>
      <c r="G26" s="154"/>
      <c r="H26" s="153">
        <f>SUM(W26,AJ26)</f>
        <v>17883.149192930374</v>
      </c>
      <c r="J26" s="154"/>
      <c r="K26" s="153">
        <f>SUM(Z26,AM26)</f>
        <v>0</v>
      </c>
      <c r="M26" s="17"/>
      <c r="Q26" s="128" t="s">
        <v>147</v>
      </c>
      <c r="R26" s="46" t="s">
        <v>148</v>
      </c>
      <c r="S26" s="46" t="s">
        <v>149</v>
      </c>
      <c r="T26" s="153">
        <f>SUM('Table 4.45'!J37,'Table 4.48'!J37,'Table 4.51'!J37)</f>
        <v>1903.2208270177462</v>
      </c>
      <c r="V26" s="154"/>
      <c r="W26" s="153">
        <f>SUM('Table 4.46'!J46,'Table 4.49'!J46,'Table 4.52'!J46)</f>
        <v>17044.930297493083</v>
      </c>
      <c r="Y26" s="154"/>
      <c r="Z26" s="153">
        <v>0</v>
      </c>
      <c r="AB26" s="17"/>
      <c r="AD26" s="128" t="s">
        <v>147</v>
      </c>
      <c r="AE26" s="46" t="s">
        <v>148</v>
      </c>
      <c r="AF26" s="46" t="s">
        <v>149</v>
      </c>
      <c r="AG26" s="153">
        <f>SUM('Table 4.54'!J37)</f>
        <v>21.270441284578325</v>
      </c>
      <c r="AI26" s="154"/>
      <c r="AJ26" s="153">
        <f>SUM('Table 4.55'!J46)</f>
        <v>838.21889543729105</v>
      </c>
      <c r="AL26" s="154"/>
      <c r="AM26" s="153">
        <v>0</v>
      </c>
      <c r="AO26" s="17"/>
    </row>
    <row r="27" spans="2:41" x14ac:dyDescent="0.25">
      <c r="B27" s="129" t="s">
        <v>150</v>
      </c>
      <c r="C27" s="122" t="s">
        <v>142</v>
      </c>
      <c r="D27" s="123" t="s">
        <v>151</v>
      </c>
      <c r="E27" s="155">
        <f>SUM(T27,AG27)</f>
        <v>0</v>
      </c>
      <c r="F27" s="29"/>
      <c r="G27" s="121"/>
      <c r="H27" s="155">
        <f>SUM(W27,AJ27)</f>
        <v>0</v>
      </c>
      <c r="I27" s="29"/>
      <c r="J27" s="121"/>
      <c r="K27" s="155">
        <f>SUM(Z27,AM27)</f>
        <v>0</v>
      </c>
      <c r="L27" s="29"/>
      <c r="M27" s="130"/>
      <c r="Q27" s="129" t="s">
        <v>150</v>
      </c>
      <c r="R27" s="122" t="s">
        <v>142</v>
      </c>
      <c r="S27" s="123" t="s">
        <v>151</v>
      </c>
      <c r="T27" s="155">
        <f>SUM('Table 4.45'!J38,'Table 4.48'!J38,'Table 4.51'!J38)</f>
        <v>0</v>
      </c>
      <c r="U27" s="29"/>
      <c r="V27" s="121"/>
      <c r="W27" s="155">
        <f>SUM('Table 4.46'!J47,'Table 4.49'!J47,'Table 4.52'!J47)</f>
        <v>0</v>
      </c>
      <c r="X27" s="29"/>
      <c r="Y27" s="121"/>
      <c r="Z27" s="155">
        <v>0</v>
      </c>
      <c r="AA27" s="29"/>
      <c r="AB27" s="130"/>
      <c r="AD27" s="129" t="s">
        <v>150</v>
      </c>
      <c r="AE27" s="122" t="s">
        <v>142</v>
      </c>
      <c r="AF27" s="123" t="s">
        <v>151</v>
      </c>
      <c r="AG27" s="155">
        <f>SUM('Table 4.54'!J38)</f>
        <v>0</v>
      </c>
      <c r="AH27" s="29"/>
      <c r="AI27" s="121"/>
      <c r="AJ27" s="155">
        <f>SUM('Table 4.55'!J47)</f>
        <v>0</v>
      </c>
      <c r="AK27" s="29"/>
      <c r="AL27" s="121"/>
      <c r="AM27" s="155">
        <v>0</v>
      </c>
      <c r="AN27" s="29"/>
      <c r="AO27" s="130"/>
    </row>
    <row r="28" spans="2:41" ht="13.5" thickBot="1" x14ac:dyDescent="0.35">
      <c r="B28" s="87"/>
      <c r="C28" s="84"/>
      <c r="D28" s="131" t="s">
        <v>17</v>
      </c>
      <c r="E28" s="132">
        <f>SUM(E23:E27)</f>
        <v>2809.3065273076481</v>
      </c>
      <c r="F28" s="133">
        <f>SUM(U28,AH28)</f>
        <v>2539.2707407699627</v>
      </c>
      <c r="G28" s="134">
        <f>IF(F28&lt;&gt;0,E28/F28,0)</f>
        <v>1.1063438341575993</v>
      </c>
      <c r="H28" s="132">
        <f>SUM(H23:H27)</f>
        <v>19997.284933956413</v>
      </c>
      <c r="I28" s="133">
        <f>SUM(X28,AK28)</f>
        <v>3814.2568919403298</v>
      </c>
      <c r="J28" s="134">
        <f>IF(I28&lt;&gt;0,H28/I28,0)</f>
        <v>5.2427734944155011</v>
      </c>
      <c r="K28" s="132">
        <f>SUM(K23:K27)</f>
        <v>0</v>
      </c>
      <c r="L28" s="133">
        <f>SUM(AA28,AN28)</f>
        <v>0</v>
      </c>
      <c r="M28" s="135">
        <f>IF(L28&lt;&gt;0,K28/L28,0)</f>
        <v>0</v>
      </c>
      <c r="Q28" s="87"/>
      <c r="R28" s="84"/>
      <c r="S28" s="131" t="s">
        <v>17</v>
      </c>
      <c r="T28" s="132">
        <f>SUM(T23:T27)</f>
        <v>2781.917297953391</v>
      </c>
      <c r="U28" s="133">
        <f>SUM('Table 4.45'!E41,'Table 4.48'!E41,'Table 4.51'!E41)</f>
        <v>2523.4615479057238</v>
      </c>
      <c r="V28" s="134">
        <f>IF(U28&lt;&gt;0,T28/U28,0)</f>
        <v>1.102421116843316</v>
      </c>
      <c r="W28" s="132">
        <f>SUM(W23:W27)</f>
        <v>19022.572861152188</v>
      </c>
      <c r="X28" s="133">
        <f>SUM('Table 4.46'!E50,'Table 4.49'!E50,'Table 4.52'!E50)</f>
        <v>3587.3208503810533</v>
      </c>
      <c r="Y28" s="134">
        <f>IF(X28&lt;&gt;0,W28/X28,0)</f>
        <v>5.3027241371876643</v>
      </c>
      <c r="Z28" s="132">
        <f>SUM(Z23:Z27)</f>
        <v>0</v>
      </c>
      <c r="AA28" s="133">
        <f>SUM('Table 4.47'!E45,'Table 4.50'!E45,'Table 4.53'!E45)</f>
        <v>0</v>
      </c>
      <c r="AB28" s="135">
        <f>IF(AA28&lt;&gt;0,Z28/AA28,0)</f>
        <v>0</v>
      </c>
      <c r="AD28" s="87"/>
      <c r="AE28" s="84"/>
      <c r="AF28" s="131" t="s">
        <v>17</v>
      </c>
      <c r="AG28" s="132">
        <f>SUM(AG23:AG27)</f>
        <v>27.389229354257267</v>
      </c>
      <c r="AH28" s="133">
        <f>SUM('Table 4.54'!E41)</f>
        <v>15.809192864238799</v>
      </c>
      <c r="AI28" s="134">
        <f>IF(AH28&lt;&gt;0,AG28/AH28,0)</f>
        <v>1.7324875209924917</v>
      </c>
      <c r="AJ28" s="132">
        <f>SUM(AJ23:AJ27)</f>
        <v>974.71207280422186</v>
      </c>
      <c r="AK28" s="133">
        <f>SUM('Table 4.55'!E50)</f>
        <v>226.93604155927636</v>
      </c>
      <c r="AL28" s="134">
        <f>IF(AK28&lt;&gt;0,AJ28/AK28,0)</f>
        <v>4.2950959490920013</v>
      </c>
      <c r="AM28" s="132">
        <f>SUM(AM23:AM27)</f>
        <v>0</v>
      </c>
      <c r="AN28" s="133">
        <f>SUM('Table 4.56'!E45)</f>
        <v>0</v>
      </c>
      <c r="AO28" s="135">
        <f>IF(AN28&lt;&gt;0,AM28/AN28,0)</f>
        <v>0</v>
      </c>
    </row>
    <row r="29" spans="2:41" ht="13.5" thickBot="1" x14ac:dyDescent="0.35">
      <c r="D29" s="42"/>
      <c r="E29" s="47"/>
      <c r="F29" s="90"/>
      <c r="G29" s="91"/>
      <c r="H29" s="47"/>
      <c r="I29" s="90"/>
      <c r="J29" s="91"/>
      <c r="K29" s="47"/>
      <c r="L29" s="90"/>
      <c r="M29" s="91"/>
      <c r="S29" s="42"/>
      <c r="T29" s="47"/>
      <c r="U29" s="90"/>
      <c r="V29" s="91"/>
      <c r="W29" s="47"/>
      <c r="X29" s="90"/>
      <c r="Y29" s="91"/>
      <c r="Z29" s="47"/>
      <c r="AA29" s="90"/>
      <c r="AB29" s="91"/>
      <c r="AF29" s="42"/>
      <c r="AG29" s="47"/>
      <c r="AH29" s="90"/>
      <c r="AI29" s="91"/>
      <c r="AJ29" s="47"/>
      <c r="AK29" s="90"/>
      <c r="AL29" s="91"/>
      <c r="AM29" s="47"/>
      <c r="AN29" s="90"/>
      <c r="AO29" s="91"/>
    </row>
    <row r="30" spans="2:41" ht="15.5" x14ac:dyDescent="0.35">
      <c r="B30" s="4" t="s">
        <v>168</v>
      </c>
      <c r="C30" s="124"/>
      <c r="D30" s="124"/>
      <c r="E30" s="83"/>
      <c r="F30" s="83"/>
      <c r="G30" s="83"/>
      <c r="H30" s="83"/>
      <c r="I30" s="83"/>
      <c r="J30" s="83"/>
      <c r="K30" s="83"/>
      <c r="L30" s="83"/>
      <c r="M30" s="35"/>
      <c r="Q30" s="4" t="s">
        <v>168</v>
      </c>
      <c r="R30" s="124"/>
      <c r="S30" s="124"/>
      <c r="T30" s="83"/>
      <c r="U30" s="83"/>
      <c r="V30" s="83"/>
      <c r="W30" s="83"/>
      <c r="X30" s="83"/>
      <c r="Y30" s="83"/>
      <c r="Z30" s="83"/>
      <c r="AA30" s="83"/>
      <c r="AB30" s="35"/>
      <c r="AD30" s="4" t="s">
        <v>168</v>
      </c>
      <c r="AE30" s="124"/>
      <c r="AF30" s="124"/>
      <c r="AG30" s="83"/>
      <c r="AH30" s="83"/>
      <c r="AI30" s="83"/>
      <c r="AJ30" s="83"/>
      <c r="AK30" s="83"/>
      <c r="AL30" s="83"/>
      <c r="AM30" s="83"/>
      <c r="AN30" s="83"/>
      <c r="AO30" s="35"/>
    </row>
    <row r="31" spans="2:41" ht="12.75" customHeight="1" x14ac:dyDescent="0.35">
      <c r="B31" s="125"/>
      <c r="C31" s="47"/>
      <c r="D31" s="47"/>
      <c r="E31" s="109" t="s">
        <v>129</v>
      </c>
      <c r="F31" s="110"/>
      <c r="G31" s="110"/>
      <c r="H31" s="110"/>
      <c r="I31" s="110"/>
      <c r="J31" s="110"/>
      <c r="K31" s="110"/>
      <c r="L31" s="110"/>
      <c r="M31" s="111"/>
      <c r="Q31" s="125"/>
      <c r="R31" s="47"/>
      <c r="S31" s="47"/>
      <c r="T31" s="109" t="s">
        <v>129</v>
      </c>
      <c r="U31" s="110"/>
      <c r="V31" s="110"/>
      <c r="W31" s="110"/>
      <c r="X31" s="110"/>
      <c r="Y31" s="110"/>
      <c r="Z31" s="110"/>
      <c r="AA31" s="110"/>
      <c r="AB31" s="111"/>
      <c r="AD31" s="125"/>
      <c r="AE31" s="47"/>
      <c r="AF31" s="47"/>
      <c r="AG31" s="109" t="s">
        <v>129</v>
      </c>
      <c r="AH31" s="110"/>
      <c r="AI31" s="110"/>
      <c r="AJ31" s="110"/>
      <c r="AK31" s="110"/>
      <c r="AL31" s="110"/>
      <c r="AM31" s="110"/>
      <c r="AN31" s="110"/>
      <c r="AO31" s="111"/>
    </row>
    <row r="32" spans="2:41" ht="13" x14ac:dyDescent="0.3">
      <c r="B32" s="16"/>
      <c r="C32" s="47"/>
      <c r="D32" s="47"/>
      <c r="E32" s="109" t="s">
        <v>130</v>
      </c>
      <c r="F32" s="110"/>
      <c r="G32" s="112"/>
      <c r="H32" s="109" t="s">
        <v>131</v>
      </c>
      <c r="I32" s="110"/>
      <c r="J32" s="112"/>
      <c r="K32" s="109" t="s">
        <v>132</v>
      </c>
      <c r="L32" s="110"/>
      <c r="M32" s="111"/>
      <c r="Q32" s="16"/>
      <c r="R32" s="47"/>
      <c r="S32" s="47"/>
      <c r="T32" s="109" t="s">
        <v>169</v>
      </c>
      <c r="U32" s="110"/>
      <c r="V32" s="112"/>
      <c r="W32" s="109" t="s">
        <v>170</v>
      </c>
      <c r="X32" s="110"/>
      <c r="Y32" s="112"/>
      <c r="Z32" s="109" t="s">
        <v>171</v>
      </c>
      <c r="AA32" s="110"/>
      <c r="AB32" s="111"/>
      <c r="AD32" s="16"/>
      <c r="AE32" s="47"/>
      <c r="AF32" s="47"/>
      <c r="AG32" s="109" t="s">
        <v>169</v>
      </c>
      <c r="AH32" s="110"/>
      <c r="AI32" s="112"/>
      <c r="AJ32" s="109" t="s">
        <v>170</v>
      </c>
      <c r="AK32" s="110"/>
      <c r="AL32" s="112"/>
      <c r="AM32" s="109" t="s">
        <v>171</v>
      </c>
      <c r="AN32" s="110"/>
      <c r="AO32" s="111"/>
    </row>
    <row r="33" spans="2:41" ht="13" x14ac:dyDescent="0.3">
      <c r="B33" s="16"/>
      <c r="C33" s="48"/>
      <c r="D33" s="48"/>
      <c r="E33" s="113" t="s">
        <v>133</v>
      </c>
      <c r="F33" s="114" t="s">
        <v>134</v>
      </c>
      <c r="G33" s="115" t="s">
        <v>135</v>
      </c>
      <c r="H33" s="113" t="s">
        <v>133</v>
      </c>
      <c r="I33" s="114" t="s">
        <v>134</v>
      </c>
      <c r="J33" s="115" t="s">
        <v>135</v>
      </c>
      <c r="K33" s="113" t="s">
        <v>133</v>
      </c>
      <c r="L33" s="114" t="s">
        <v>134</v>
      </c>
      <c r="M33" s="116" t="s">
        <v>135</v>
      </c>
      <c r="Q33" s="16"/>
      <c r="R33" s="48"/>
      <c r="S33" s="48"/>
      <c r="T33" s="113" t="s">
        <v>133</v>
      </c>
      <c r="U33" s="114" t="s">
        <v>134</v>
      </c>
      <c r="V33" s="115" t="s">
        <v>135</v>
      </c>
      <c r="W33" s="113" t="s">
        <v>133</v>
      </c>
      <c r="X33" s="114" t="s">
        <v>134</v>
      </c>
      <c r="Y33" s="115" t="s">
        <v>135</v>
      </c>
      <c r="Z33" s="113" t="s">
        <v>133</v>
      </c>
      <c r="AA33" s="114" t="s">
        <v>134</v>
      </c>
      <c r="AB33" s="116" t="s">
        <v>135</v>
      </c>
      <c r="AD33" s="16"/>
      <c r="AE33" s="48"/>
      <c r="AF33" s="48"/>
      <c r="AG33" s="113" t="s">
        <v>133</v>
      </c>
      <c r="AH33" s="114" t="s">
        <v>134</v>
      </c>
      <c r="AI33" s="115" t="s">
        <v>135</v>
      </c>
      <c r="AJ33" s="113" t="s">
        <v>133</v>
      </c>
      <c r="AK33" s="114" t="s">
        <v>134</v>
      </c>
      <c r="AL33" s="115" t="s">
        <v>135</v>
      </c>
      <c r="AM33" s="113" t="s">
        <v>133</v>
      </c>
      <c r="AN33" s="114" t="s">
        <v>134</v>
      </c>
      <c r="AO33" s="116" t="s">
        <v>135</v>
      </c>
    </row>
    <row r="34" spans="2:41" x14ac:dyDescent="0.25">
      <c r="B34" s="126" t="s">
        <v>136</v>
      </c>
      <c r="C34" s="29" t="s">
        <v>137</v>
      </c>
      <c r="D34" s="121" t="s">
        <v>138</v>
      </c>
      <c r="E34" s="117" t="s">
        <v>139</v>
      </c>
      <c r="F34" s="118" t="s">
        <v>140</v>
      </c>
      <c r="G34" s="119" t="s">
        <v>133</v>
      </c>
      <c r="H34" s="117" t="s">
        <v>139</v>
      </c>
      <c r="I34" s="118" t="s">
        <v>140</v>
      </c>
      <c r="J34" s="119" t="s">
        <v>133</v>
      </c>
      <c r="K34" s="117" t="s">
        <v>139</v>
      </c>
      <c r="L34" s="118" t="s">
        <v>140</v>
      </c>
      <c r="M34" s="120" t="s">
        <v>133</v>
      </c>
      <c r="Q34" s="126" t="s">
        <v>136</v>
      </c>
      <c r="R34" s="29" t="s">
        <v>137</v>
      </c>
      <c r="S34" s="121" t="s">
        <v>138</v>
      </c>
      <c r="T34" s="117" t="s">
        <v>139</v>
      </c>
      <c r="U34" s="118" t="s">
        <v>140</v>
      </c>
      <c r="V34" s="119" t="s">
        <v>133</v>
      </c>
      <c r="W34" s="117" t="s">
        <v>139</v>
      </c>
      <c r="X34" s="118" t="s">
        <v>140</v>
      </c>
      <c r="Y34" s="119" t="s">
        <v>133</v>
      </c>
      <c r="Z34" s="117" t="s">
        <v>139</v>
      </c>
      <c r="AA34" s="118" t="s">
        <v>140</v>
      </c>
      <c r="AB34" s="120" t="s">
        <v>133</v>
      </c>
      <c r="AD34" s="126" t="s">
        <v>136</v>
      </c>
      <c r="AE34" s="29" t="s">
        <v>137</v>
      </c>
      <c r="AF34" s="121" t="s">
        <v>138</v>
      </c>
      <c r="AG34" s="117" t="s">
        <v>139</v>
      </c>
      <c r="AH34" s="118" t="s">
        <v>140</v>
      </c>
      <c r="AI34" s="119" t="s">
        <v>133</v>
      </c>
      <c r="AJ34" s="117" t="s">
        <v>139</v>
      </c>
      <c r="AK34" s="118" t="s">
        <v>140</v>
      </c>
      <c r="AL34" s="119" t="s">
        <v>133</v>
      </c>
      <c r="AM34" s="117" t="s">
        <v>139</v>
      </c>
      <c r="AN34" s="118" t="s">
        <v>140</v>
      </c>
      <c r="AO34" s="120" t="s">
        <v>133</v>
      </c>
    </row>
    <row r="35" spans="2:41" x14ac:dyDescent="0.25">
      <c r="B35" s="127" t="s">
        <v>141</v>
      </c>
      <c r="C35" s="46" t="s">
        <v>142</v>
      </c>
      <c r="D35" s="46" t="s">
        <v>143</v>
      </c>
      <c r="E35" s="150">
        <f>E9+E23</f>
        <v>275.96180153535579</v>
      </c>
      <c r="F35" s="151"/>
      <c r="G35" s="152"/>
      <c r="H35" s="150">
        <f>H9+H23</f>
        <v>1931.864462462348</v>
      </c>
      <c r="I35" s="151"/>
      <c r="J35" s="152"/>
      <c r="K35" s="150">
        <f>K9+K23</f>
        <v>185.832084540127</v>
      </c>
      <c r="L35" s="151"/>
      <c r="M35" s="156"/>
      <c r="Q35" s="127" t="s">
        <v>141</v>
      </c>
      <c r="R35" s="46" t="s">
        <v>142</v>
      </c>
      <c r="S35" s="46" t="s">
        <v>143</v>
      </c>
      <c r="T35" s="150">
        <f>T9+T23</f>
        <v>274.74922104973882</v>
      </c>
      <c r="U35" s="151"/>
      <c r="V35" s="152"/>
      <c r="W35" s="150">
        <f>W9+W23</f>
        <v>1914.4450939871967</v>
      </c>
      <c r="X35" s="151"/>
      <c r="Y35" s="152"/>
      <c r="Z35" s="150">
        <f>Z9+Z23</f>
        <v>185.832084540127</v>
      </c>
      <c r="AA35" s="151"/>
      <c r="AB35" s="156"/>
      <c r="AD35" s="127" t="s">
        <v>141</v>
      </c>
      <c r="AE35" s="46" t="s">
        <v>142</v>
      </c>
      <c r="AF35" s="46" t="s">
        <v>143</v>
      </c>
      <c r="AG35" s="150">
        <f>AG9+AG23</f>
        <v>1.2125804856169589</v>
      </c>
      <c r="AH35" s="151"/>
      <c r="AI35" s="152"/>
      <c r="AJ35" s="150">
        <f>AJ9+AJ23</f>
        <v>17.419368475151103</v>
      </c>
      <c r="AK35" s="151"/>
      <c r="AL35" s="152"/>
      <c r="AM35" s="150">
        <f>AM9+AM23</f>
        <v>0</v>
      </c>
      <c r="AN35" s="151"/>
      <c r="AO35" s="156"/>
    </row>
    <row r="36" spans="2:41" x14ac:dyDescent="0.25">
      <c r="B36" s="127" t="s">
        <v>144</v>
      </c>
      <c r="C36" s="46" t="s">
        <v>145</v>
      </c>
      <c r="D36" s="46" t="s">
        <v>251</v>
      </c>
      <c r="E36" s="153">
        <f>E10+E24</f>
        <v>280.37824861938032</v>
      </c>
      <c r="G36" s="154"/>
      <c r="H36" s="153">
        <f>H10+H24</f>
        <v>1477.3324392852373</v>
      </c>
      <c r="J36" s="154"/>
      <c r="K36" s="153">
        <f>K10+K24</f>
        <v>17.168699259195197</v>
      </c>
      <c r="M36" s="17"/>
      <c r="Q36" s="127" t="s">
        <v>144</v>
      </c>
      <c r="R36" s="46" t="s">
        <v>145</v>
      </c>
      <c r="S36" s="46" t="s">
        <v>158</v>
      </c>
      <c r="T36" s="153">
        <f>T10+T24</f>
        <v>280.36548728466403</v>
      </c>
      <c r="V36" s="154"/>
      <c r="W36" s="153">
        <f>W10+W24</f>
        <v>1372.3662129208885</v>
      </c>
      <c r="Y36" s="154"/>
      <c r="Z36" s="153">
        <f>Z10+Z24</f>
        <v>17.168699259195197</v>
      </c>
      <c r="AB36" s="17"/>
      <c r="AD36" s="127" t="s">
        <v>144</v>
      </c>
      <c r="AE36" s="46" t="s">
        <v>145</v>
      </c>
      <c r="AF36" s="46" t="s">
        <v>158</v>
      </c>
      <c r="AG36" s="153">
        <f>AG10+AG24</f>
        <v>1.276133471628612E-2</v>
      </c>
      <c r="AI36" s="154"/>
      <c r="AJ36" s="153">
        <f>AJ10+AJ24</f>
        <v>104.96622636434873</v>
      </c>
      <c r="AL36" s="154"/>
      <c r="AM36" s="153">
        <f>AM10+AM24</f>
        <v>0</v>
      </c>
      <c r="AO36" s="17"/>
    </row>
    <row r="37" spans="2:41" x14ac:dyDescent="0.25">
      <c r="B37" s="127" t="s">
        <v>146</v>
      </c>
      <c r="C37" s="46" t="s">
        <v>145</v>
      </c>
      <c r="D37" s="46" t="s">
        <v>252</v>
      </c>
      <c r="E37" s="153">
        <f>E11+E25</f>
        <v>413.96140708127592</v>
      </c>
      <c r="G37" s="154"/>
      <c r="H37" s="153">
        <f>H11+H25</f>
        <v>600.10009717023729</v>
      </c>
      <c r="J37" s="154"/>
      <c r="K37" s="153">
        <f>K11+K25</f>
        <v>0.86425083336131336</v>
      </c>
      <c r="M37" s="17"/>
      <c r="Q37" s="127" t="s">
        <v>146</v>
      </c>
      <c r="R37" s="46" t="s">
        <v>145</v>
      </c>
      <c r="S37" s="46" t="s">
        <v>159</v>
      </c>
      <c r="T37" s="153">
        <f>T11+T25</f>
        <v>408.48011852532551</v>
      </c>
      <c r="V37" s="154"/>
      <c r="W37" s="153">
        <f>W11+W25</f>
        <v>578.75716304973093</v>
      </c>
      <c r="Y37" s="154"/>
      <c r="Z37" s="153">
        <f>Z11+Z25</f>
        <v>0.86425083336131336</v>
      </c>
      <c r="AB37" s="17"/>
      <c r="AD37" s="127" t="s">
        <v>146</v>
      </c>
      <c r="AE37" s="46" t="s">
        <v>145</v>
      </c>
      <c r="AF37" s="46" t="s">
        <v>159</v>
      </c>
      <c r="AG37" s="153">
        <f>AG11+AG25</f>
        <v>5.4812885559503881</v>
      </c>
      <c r="AI37" s="154"/>
      <c r="AJ37" s="153">
        <f>AJ11+AJ25</f>
        <v>21.342934120506357</v>
      </c>
      <c r="AL37" s="154"/>
      <c r="AM37" s="153">
        <f>AM11+AM25</f>
        <v>0</v>
      </c>
      <c r="AO37" s="17"/>
    </row>
    <row r="38" spans="2:41" x14ac:dyDescent="0.25">
      <c r="B38" s="128" t="s">
        <v>160</v>
      </c>
      <c r="C38" s="46" t="s">
        <v>148</v>
      </c>
      <c r="D38" s="3" t="s">
        <v>161</v>
      </c>
      <c r="E38" s="153">
        <f>E12</f>
        <v>281.40509040315845</v>
      </c>
      <c r="G38" s="154"/>
      <c r="H38" s="153">
        <f>H12</f>
        <v>-558.96121257453694</v>
      </c>
      <c r="J38" s="154"/>
      <c r="K38" s="153">
        <f>K12</f>
        <v>77.75500055753885</v>
      </c>
      <c r="M38" s="17"/>
      <c r="Q38" s="128" t="s">
        <v>160</v>
      </c>
      <c r="R38" s="46" t="s">
        <v>148</v>
      </c>
      <c r="S38" s="3" t="s">
        <v>161</v>
      </c>
      <c r="T38" s="153">
        <f>T12</f>
        <v>279.24453628419695</v>
      </c>
      <c r="V38" s="154"/>
      <c r="W38" s="153">
        <f>W12</f>
        <v>-558.76653627735527</v>
      </c>
      <c r="Y38" s="154"/>
      <c r="Z38" s="153">
        <f>Z12</f>
        <v>77.75500055753885</v>
      </c>
      <c r="AB38" s="17"/>
      <c r="AD38" s="128" t="s">
        <v>160</v>
      </c>
      <c r="AE38" s="46" t="s">
        <v>148</v>
      </c>
      <c r="AF38" s="3" t="s">
        <v>161</v>
      </c>
      <c r="AG38" s="153">
        <f>AG12</f>
        <v>2.1605541189614828</v>
      </c>
      <c r="AI38" s="154"/>
      <c r="AJ38" s="153">
        <f>AJ12</f>
        <v>-0.19467629718172758</v>
      </c>
      <c r="AL38" s="154"/>
      <c r="AM38" s="153">
        <f>AM12</f>
        <v>0</v>
      </c>
      <c r="AO38" s="17"/>
    </row>
    <row r="39" spans="2:41" x14ac:dyDescent="0.25">
      <c r="B39" s="128" t="s">
        <v>162</v>
      </c>
      <c r="C39" s="46" t="s">
        <v>145</v>
      </c>
      <c r="D39" s="3" t="s">
        <v>163</v>
      </c>
      <c r="E39" s="153">
        <f>E13</f>
        <v>263.48317548244489</v>
      </c>
      <c r="G39" s="154"/>
      <c r="H39" s="153">
        <f>H13</f>
        <v>-248.00675130985931</v>
      </c>
      <c r="J39" s="154"/>
      <c r="K39" s="153">
        <f>K13</f>
        <v>71.176414849717247</v>
      </c>
      <c r="M39" s="17"/>
      <c r="Q39" s="128" t="s">
        <v>162</v>
      </c>
      <c r="R39" s="46" t="s">
        <v>145</v>
      </c>
      <c r="S39" s="3" t="s">
        <v>163</v>
      </c>
      <c r="T39" s="153">
        <f>T13</f>
        <v>261.45125806005819</v>
      </c>
      <c r="V39" s="154"/>
      <c r="W39" s="153">
        <f>W13</f>
        <v>-246.35241392089713</v>
      </c>
      <c r="Y39" s="154"/>
      <c r="Z39" s="153">
        <f>Z13</f>
        <v>71.176414849717247</v>
      </c>
      <c r="AB39" s="17"/>
      <c r="AD39" s="128" t="s">
        <v>162</v>
      </c>
      <c r="AE39" s="46" t="s">
        <v>145</v>
      </c>
      <c r="AF39" s="3" t="s">
        <v>163</v>
      </c>
      <c r="AG39" s="153">
        <f>AG13</f>
        <v>2.0319174223867078</v>
      </c>
      <c r="AI39" s="154"/>
      <c r="AJ39" s="153">
        <f>AJ13</f>
        <v>-1.6543373889621633</v>
      </c>
      <c r="AL39" s="154"/>
      <c r="AM39" s="153">
        <f>AM13</f>
        <v>0</v>
      </c>
      <c r="AO39" s="17"/>
    </row>
    <row r="40" spans="2:41" x14ac:dyDescent="0.25">
      <c r="B40" s="128" t="s">
        <v>147</v>
      </c>
      <c r="C40" s="46" t="s">
        <v>148</v>
      </c>
      <c r="D40" s="46" t="s">
        <v>149</v>
      </c>
      <c r="E40" s="153">
        <f>E14+E26</f>
        <v>2486.2091289562877</v>
      </c>
      <c r="G40" s="154"/>
      <c r="H40" s="153">
        <f>H14+H26</f>
        <v>27277.272822797509</v>
      </c>
      <c r="J40" s="154"/>
      <c r="K40" s="153">
        <f>K14+K26</f>
        <v>0</v>
      </c>
      <c r="M40" s="17"/>
      <c r="Q40" s="128" t="s">
        <v>147</v>
      </c>
      <c r="R40" s="46" t="s">
        <v>148</v>
      </c>
      <c r="S40" s="46" t="s">
        <v>149</v>
      </c>
      <c r="T40" s="153">
        <f>T14+T26</f>
        <v>2460.6259659800321</v>
      </c>
      <c r="V40" s="154"/>
      <c r="W40" s="153">
        <f>W14+W26</f>
        <v>26362.591387650486</v>
      </c>
      <c r="Y40" s="154"/>
      <c r="Z40" s="153">
        <f>Z14+Z26</f>
        <v>0</v>
      </c>
      <c r="AB40" s="17"/>
      <c r="AD40" s="128" t="s">
        <v>147</v>
      </c>
      <c r="AE40" s="46" t="s">
        <v>148</v>
      </c>
      <c r="AF40" s="46" t="s">
        <v>149</v>
      </c>
      <c r="AG40" s="153">
        <f>AG14+AG26</f>
        <v>25.583162976255768</v>
      </c>
      <c r="AI40" s="154"/>
      <c r="AJ40" s="153">
        <f>AJ14+AJ26</f>
        <v>914.68143514702604</v>
      </c>
      <c r="AL40" s="154"/>
      <c r="AM40" s="153">
        <f>AM14+AM26</f>
        <v>0</v>
      </c>
      <c r="AO40" s="17"/>
    </row>
    <row r="41" spans="2:41" x14ac:dyDescent="0.25">
      <c r="B41" s="129" t="s">
        <v>150</v>
      </c>
      <c r="C41" s="122" t="s">
        <v>142</v>
      </c>
      <c r="D41" s="123" t="s">
        <v>151</v>
      </c>
      <c r="E41" s="155">
        <f>E15+E27</f>
        <v>0</v>
      </c>
      <c r="F41" s="29"/>
      <c r="G41" s="121"/>
      <c r="H41" s="155">
        <f>H15+H27</f>
        <v>0</v>
      </c>
      <c r="I41" s="29"/>
      <c r="J41" s="121"/>
      <c r="K41" s="155">
        <f>K15+K27</f>
        <v>0</v>
      </c>
      <c r="L41" s="29"/>
      <c r="M41" s="130"/>
      <c r="Q41" s="129" t="s">
        <v>150</v>
      </c>
      <c r="R41" s="122" t="s">
        <v>142</v>
      </c>
      <c r="S41" s="123" t="s">
        <v>151</v>
      </c>
      <c r="T41" s="155">
        <f>T15+T27</f>
        <v>0</v>
      </c>
      <c r="U41" s="29"/>
      <c r="V41" s="121"/>
      <c r="W41" s="155">
        <f>W15+W27</f>
        <v>0</v>
      </c>
      <c r="X41" s="29"/>
      <c r="Y41" s="121"/>
      <c r="Z41" s="155">
        <f>Z15+Z27</f>
        <v>0</v>
      </c>
      <c r="AA41" s="29"/>
      <c r="AB41" s="130"/>
      <c r="AD41" s="129" t="s">
        <v>150</v>
      </c>
      <c r="AE41" s="122" t="s">
        <v>142</v>
      </c>
      <c r="AF41" s="123" t="s">
        <v>151</v>
      </c>
      <c r="AG41" s="155">
        <f>AG15+AG27</f>
        <v>0</v>
      </c>
      <c r="AH41" s="29"/>
      <c r="AI41" s="121"/>
      <c r="AJ41" s="155">
        <f>AJ15+AJ27</f>
        <v>0</v>
      </c>
      <c r="AK41" s="29"/>
      <c r="AL41" s="121"/>
      <c r="AM41" s="155">
        <f>AM15+AM27</f>
        <v>0</v>
      </c>
      <c r="AN41" s="29"/>
      <c r="AO41" s="130"/>
    </row>
    <row r="42" spans="2:41" ht="13.5" thickBot="1" x14ac:dyDescent="0.35">
      <c r="B42" s="87"/>
      <c r="C42" s="84"/>
      <c r="D42" s="131" t="s">
        <v>17</v>
      </c>
      <c r="E42" s="132">
        <f>SUM(E35:E41)</f>
        <v>4001.398852077903</v>
      </c>
      <c r="F42" s="133">
        <f>F16+F28</f>
        <v>6874.8129407737924</v>
      </c>
      <c r="G42" s="134">
        <f>IF(F42&lt;&gt;0,E42/F42,0)</f>
        <v>0.58203748764508589</v>
      </c>
      <c r="H42" s="132">
        <f>SUM(H35:H41)</f>
        <v>30479.601857830938</v>
      </c>
      <c r="I42" s="133">
        <f>I16+I28</f>
        <v>24954.503130737394</v>
      </c>
      <c r="J42" s="134">
        <f>IF(I42&lt;&gt;0,H42/I42,0)</f>
        <v>1.2214068818820949</v>
      </c>
      <c r="K42" s="132">
        <f>SUM(K35:K41)</f>
        <v>352.7964500399396</v>
      </c>
      <c r="L42" s="133">
        <f>L16+L28</f>
        <v>2280.4273147156146</v>
      </c>
      <c r="M42" s="135">
        <f>IF(L42&lt;&gt;0,K42/L42,0)</f>
        <v>0.15470629024803442</v>
      </c>
      <c r="Q42" s="87"/>
      <c r="R42" s="84"/>
      <c r="S42" s="131" t="s">
        <v>17</v>
      </c>
      <c r="T42" s="132">
        <f>SUM(T35:T41)</f>
        <v>3964.9165871840155</v>
      </c>
      <c r="U42" s="133">
        <f>U16+U28</f>
        <v>6825.7165975430498</v>
      </c>
      <c r="V42" s="134">
        <f>IF(U42&lt;&gt;0,T42/U42,0)</f>
        <v>0.58087916931845762</v>
      </c>
      <c r="W42" s="132">
        <f>SUM(W35:W41)</f>
        <v>29423.04090741005</v>
      </c>
      <c r="X42" s="133">
        <f>X16+X28</f>
        <v>24555.498146805632</v>
      </c>
      <c r="Y42" s="134">
        <f>IF(X42&lt;&gt;0,W42/X42,0)</f>
        <v>1.1982261867180906</v>
      </c>
      <c r="Z42" s="132">
        <f>SUM(Z35:Z41)</f>
        <v>352.7964500399396</v>
      </c>
      <c r="AA42" s="133">
        <f>AA16+AA28</f>
        <v>2280.4273147156146</v>
      </c>
      <c r="AB42" s="135">
        <f>IF(AA42&lt;&gt;0,Z42/AA42,0)</f>
        <v>0.15470629024803442</v>
      </c>
      <c r="AD42" s="87"/>
      <c r="AE42" s="84"/>
      <c r="AF42" s="131" t="s">
        <v>17</v>
      </c>
      <c r="AG42" s="132">
        <f>SUM(AG35:AG41)</f>
        <v>36.482264893887589</v>
      </c>
      <c r="AH42" s="133">
        <f>AH16+AH28</f>
        <v>49.09634323074286</v>
      </c>
      <c r="AI42" s="134">
        <f>IF(AH42&lt;&gt;0,AG42/AH42,0)</f>
        <v>0.74307499282438083</v>
      </c>
      <c r="AJ42" s="132">
        <f>SUM(AJ35:AJ41)</f>
        <v>1056.5609504208883</v>
      </c>
      <c r="AK42" s="133">
        <f>AK16+AK28</f>
        <v>399.00498393176008</v>
      </c>
      <c r="AL42" s="134">
        <f>IF(AK42&lt;&gt;0,AJ42/AK42,0)</f>
        <v>2.647989355946458</v>
      </c>
      <c r="AM42" s="132">
        <f>SUM(AM35:AM41)</f>
        <v>0</v>
      </c>
      <c r="AN42" s="133">
        <f>AN16+AN28</f>
        <v>0</v>
      </c>
      <c r="AO42" s="135">
        <f>IF(AN42&lt;&gt;0,AM42/AN42,0)</f>
        <v>0</v>
      </c>
    </row>
    <row r="43" spans="2:41" ht="12.75" customHeight="1" thickBot="1" x14ac:dyDescent="0.35">
      <c r="D43" s="42"/>
      <c r="E43" s="47"/>
      <c r="F43" s="90"/>
      <c r="G43" s="91"/>
      <c r="H43" s="47"/>
      <c r="I43" s="90"/>
      <c r="J43" s="91"/>
      <c r="K43" s="47"/>
      <c r="L43" s="90"/>
      <c r="M43" s="91"/>
      <c r="S43" s="42"/>
      <c r="T43" s="47"/>
      <c r="U43" s="90"/>
      <c r="V43" s="91"/>
      <c r="W43" s="47"/>
      <c r="X43" s="90"/>
      <c r="Y43" s="91"/>
      <c r="Z43" s="47"/>
      <c r="AA43" s="90"/>
      <c r="AB43" s="91"/>
      <c r="AF43" s="42"/>
      <c r="AG43" s="47"/>
      <c r="AH43" s="90"/>
      <c r="AI43" s="91"/>
      <c r="AJ43" s="47"/>
      <c r="AK43" s="90"/>
      <c r="AL43" s="91"/>
      <c r="AM43" s="47"/>
      <c r="AN43" s="90"/>
      <c r="AO43" s="91"/>
    </row>
    <row r="44" spans="2:41" ht="15.75" customHeight="1" x14ac:dyDescent="0.35">
      <c r="B44" s="4" t="s">
        <v>18</v>
      </c>
      <c r="C44" s="83"/>
      <c r="D44" s="83"/>
      <c r="E44" s="136" t="s">
        <v>174</v>
      </c>
      <c r="F44" s="137"/>
      <c r="G44" s="138"/>
      <c r="H44" s="136" t="s">
        <v>175</v>
      </c>
      <c r="I44" s="137"/>
      <c r="J44" s="138"/>
      <c r="K44" s="136" t="s">
        <v>15</v>
      </c>
      <c r="L44" s="137"/>
      <c r="M44" s="139"/>
      <c r="Q44" s="4" t="s">
        <v>18</v>
      </c>
      <c r="R44" s="83"/>
      <c r="S44" s="83"/>
      <c r="T44" s="136" t="s">
        <v>174</v>
      </c>
      <c r="U44" s="137"/>
      <c r="V44" s="138"/>
      <c r="W44" s="136" t="s">
        <v>175</v>
      </c>
      <c r="X44" s="137"/>
      <c r="Y44" s="138"/>
      <c r="Z44" s="136" t="s">
        <v>15</v>
      </c>
      <c r="AA44" s="137"/>
      <c r="AB44" s="139"/>
      <c r="AD44" s="4" t="s">
        <v>18</v>
      </c>
      <c r="AE44" s="83"/>
      <c r="AF44" s="83"/>
      <c r="AG44" s="136" t="s">
        <v>174</v>
      </c>
      <c r="AH44" s="137"/>
      <c r="AI44" s="138"/>
      <c r="AJ44" s="136" t="s">
        <v>175</v>
      </c>
      <c r="AK44" s="137"/>
      <c r="AL44" s="138"/>
      <c r="AM44" s="136" t="s">
        <v>15</v>
      </c>
      <c r="AN44" s="137"/>
      <c r="AO44" s="139"/>
    </row>
    <row r="45" spans="2:41" ht="13" x14ac:dyDescent="0.3">
      <c r="B45" s="140"/>
      <c r="E45" s="113" t="s">
        <v>133</v>
      </c>
      <c r="F45" s="114" t="s">
        <v>134</v>
      </c>
      <c r="G45" s="115" t="s">
        <v>135</v>
      </c>
      <c r="H45" s="113" t="s">
        <v>133</v>
      </c>
      <c r="I45" s="114" t="s">
        <v>134</v>
      </c>
      <c r="J45" s="115" t="s">
        <v>135</v>
      </c>
      <c r="K45" s="113" t="s">
        <v>133</v>
      </c>
      <c r="L45" s="114" t="s">
        <v>134</v>
      </c>
      <c r="M45" s="116" t="s">
        <v>135</v>
      </c>
      <c r="Q45" s="140"/>
      <c r="T45" s="113" t="s">
        <v>133</v>
      </c>
      <c r="U45" s="114" t="s">
        <v>134</v>
      </c>
      <c r="V45" s="115" t="s">
        <v>135</v>
      </c>
      <c r="W45" s="113" t="s">
        <v>133</v>
      </c>
      <c r="X45" s="114" t="s">
        <v>134</v>
      </c>
      <c r="Y45" s="115" t="s">
        <v>135</v>
      </c>
      <c r="Z45" s="113" t="s">
        <v>133</v>
      </c>
      <c r="AA45" s="114" t="s">
        <v>134</v>
      </c>
      <c r="AB45" s="116" t="s">
        <v>135</v>
      </c>
      <c r="AD45" s="140"/>
      <c r="AG45" s="113" t="s">
        <v>133</v>
      </c>
      <c r="AH45" s="114" t="s">
        <v>134</v>
      </c>
      <c r="AI45" s="115" t="s">
        <v>135</v>
      </c>
      <c r="AJ45" s="113" t="s">
        <v>133</v>
      </c>
      <c r="AK45" s="114" t="s">
        <v>134</v>
      </c>
      <c r="AL45" s="115" t="s">
        <v>135</v>
      </c>
      <c r="AM45" s="113" t="s">
        <v>133</v>
      </c>
      <c r="AN45" s="114" t="s">
        <v>134</v>
      </c>
      <c r="AO45" s="116" t="s">
        <v>135</v>
      </c>
    </row>
    <row r="46" spans="2:41" x14ac:dyDescent="0.25">
      <c r="B46" s="13"/>
      <c r="E46" s="117" t="s">
        <v>139</v>
      </c>
      <c r="F46" s="118" t="s">
        <v>140</v>
      </c>
      <c r="G46" s="119" t="s">
        <v>133</v>
      </c>
      <c r="H46" s="117" t="s">
        <v>139</v>
      </c>
      <c r="I46" s="118" t="s">
        <v>140</v>
      </c>
      <c r="J46" s="119" t="s">
        <v>133</v>
      </c>
      <c r="K46" s="117" t="s">
        <v>139</v>
      </c>
      <c r="L46" s="118" t="s">
        <v>140</v>
      </c>
      <c r="M46" s="120" t="s">
        <v>133</v>
      </c>
      <c r="Q46" s="13"/>
      <c r="T46" s="117" t="s">
        <v>139</v>
      </c>
      <c r="U46" s="118" t="s">
        <v>140</v>
      </c>
      <c r="V46" s="119" t="s">
        <v>133</v>
      </c>
      <c r="W46" s="117" t="s">
        <v>139</v>
      </c>
      <c r="X46" s="118" t="s">
        <v>140</v>
      </c>
      <c r="Y46" s="119" t="s">
        <v>133</v>
      </c>
      <c r="Z46" s="117" t="s">
        <v>139</v>
      </c>
      <c r="AA46" s="118" t="s">
        <v>140</v>
      </c>
      <c r="AB46" s="120" t="s">
        <v>133</v>
      </c>
      <c r="AD46" s="13"/>
      <c r="AG46" s="117" t="s">
        <v>139</v>
      </c>
      <c r="AH46" s="118" t="s">
        <v>140</v>
      </c>
      <c r="AI46" s="119" t="s">
        <v>133</v>
      </c>
      <c r="AJ46" s="117" t="s">
        <v>139</v>
      </c>
      <c r="AK46" s="118" t="s">
        <v>140</v>
      </c>
      <c r="AL46" s="119" t="s">
        <v>133</v>
      </c>
      <c r="AM46" s="117" t="s">
        <v>139</v>
      </c>
      <c r="AN46" s="118" t="s">
        <v>140</v>
      </c>
      <c r="AO46" s="120" t="s">
        <v>133</v>
      </c>
    </row>
    <row r="47" spans="2:41" ht="12.75" customHeight="1" x14ac:dyDescent="0.3">
      <c r="B47" s="127" t="s">
        <v>19</v>
      </c>
      <c r="E47" s="150">
        <f>SUM(T47,AG47)</f>
        <v>152.51802040619651</v>
      </c>
      <c r="F47" s="157">
        <f>SUM(U47,AH47)</f>
        <v>2320.139642215619</v>
      </c>
      <c r="G47" s="158">
        <f>IF(F47&lt;&gt;0,E47/F47,0)</f>
        <v>6.5736569312935547E-2</v>
      </c>
      <c r="H47" s="150">
        <f>SUM(W47,AJ47)</f>
        <v>0</v>
      </c>
      <c r="I47" s="157">
        <f>SUM(X47,AK47)</f>
        <v>0</v>
      </c>
      <c r="J47" s="158">
        <f>IF(I47&lt;&gt;0,H47/I47,0)</f>
        <v>0</v>
      </c>
      <c r="K47" s="21">
        <f>SUM(E47,H47)</f>
        <v>152.51802040619651</v>
      </c>
      <c r="L47" s="19">
        <f>SUM(F47,I47)</f>
        <v>2320.139642215619</v>
      </c>
      <c r="M47" s="141">
        <f>IF(L47&lt;&gt;0,K47/L47,0)</f>
        <v>6.5736569312935547E-2</v>
      </c>
      <c r="Q47" s="127" t="s">
        <v>19</v>
      </c>
      <c r="T47" s="150">
        <f>SUM('Table 4.45'!J46,'Table 4.48'!J46,'Table 4.51'!J46)+SUM('Table 4.46'!J55,'Table 4.49'!J55,'Table 4.52'!J55)+SUM('Table 4.47'!J50,'Table 4.50'!J50,'Table 4.53'!J50)</f>
        <v>152.51802040619651</v>
      </c>
      <c r="U47" s="157">
        <f>SUM('Table 4.45'!E46,'Table 4.48'!E46,'Table 4.51'!E46)+SUM('Table 4.46'!E55,'Table 4.49'!E55,'Table 4.52'!E55)+SUM('Table 4.47'!E50,'Table 4.50'!E50,'Table 4.53'!E50)</f>
        <v>2320.139642215619</v>
      </c>
      <c r="V47" s="158">
        <f>IF(U47&lt;&gt;0,T47/U47,0)</f>
        <v>6.5736569312935547E-2</v>
      </c>
      <c r="W47" s="150">
        <f>SUM('Table 4.45'!J50,'Table 4.48'!J50,'Table 4.51'!J50)+SUM('Table 4.46'!J59,'Table 4.49'!J59,'Table 4.52'!J59)+SUM('Table 4.47'!J54,'Table 4.50'!J54,'Table 4.53'!J54)</f>
        <v>0</v>
      </c>
      <c r="X47" s="157">
        <f>SUM('Table 4.45'!E50,'Table 4.48'!E50,'Table 4.51'!E50)+SUM('Table 4.46'!E59,'Table 4.49'!E59,'Table 4.52'!E59)+SUM('Table 4.47'!E54,'Table 4.50'!E54,'Table 4.53'!E54)</f>
        <v>0</v>
      </c>
      <c r="Y47" s="158">
        <f>IF(X47&lt;&gt;0,W47/X47,0)</f>
        <v>0</v>
      </c>
      <c r="Z47" s="21">
        <f>SUM(T47,W47)</f>
        <v>152.51802040619651</v>
      </c>
      <c r="AA47" s="19">
        <f>SUM(U47,X47)</f>
        <v>2320.139642215619</v>
      </c>
      <c r="AB47" s="141">
        <f>IF(AA47&lt;&gt;0,Z47/AA47,0)</f>
        <v>6.5736569312935547E-2</v>
      </c>
      <c r="AD47" s="127" t="s">
        <v>19</v>
      </c>
      <c r="AG47" s="150">
        <f>SUM('Table 4.54'!J46)+SUM('Table 4.55'!J55)+SUM('Table 4.56'!J50)</f>
        <v>0</v>
      </c>
      <c r="AH47" s="157">
        <f>SUM('Table 4.54'!E46)+SUM('Table 4.55'!E55)+SUM('Table 4.56'!E50)</f>
        <v>0</v>
      </c>
      <c r="AI47" s="158">
        <f>IF(AH47&lt;&gt;0,AG47/AH47,0)</f>
        <v>0</v>
      </c>
      <c r="AJ47" s="150">
        <f>SUM('Table 4.54'!J50)+SUM('Table 4.55'!J59)+SUM('Table 4.56'!J54)</f>
        <v>0</v>
      </c>
      <c r="AK47" s="157">
        <f>SUM('Table 4.54'!E50)+SUM('Table 4.55'!E59)+SUM('Table 4.56'!E54)</f>
        <v>0</v>
      </c>
      <c r="AL47" s="158">
        <f>IF(AK47&lt;&gt;0,AJ47/AK47,0)</f>
        <v>0</v>
      </c>
      <c r="AM47" s="21">
        <f>SUM(AG47,AJ47)</f>
        <v>0</v>
      </c>
      <c r="AN47" s="19">
        <f>SUM(AH47,AK47)</f>
        <v>0</v>
      </c>
      <c r="AO47" s="141">
        <f>IF(AN47&lt;&gt;0,AM47/AN47,0)</f>
        <v>0</v>
      </c>
    </row>
    <row r="48" spans="2:41" ht="13" x14ac:dyDescent="0.3">
      <c r="B48" s="129" t="s">
        <v>20</v>
      </c>
      <c r="C48" s="29"/>
      <c r="D48" s="29"/>
      <c r="E48" s="155">
        <f>SUM(T48,AG48)</f>
        <v>0</v>
      </c>
      <c r="F48" s="28">
        <f>SUM(U48,AH48)</f>
        <v>0</v>
      </c>
      <c r="G48" s="159">
        <f>IF(F48&lt;&gt;0,E48/F48,0)</f>
        <v>0</v>
      </c>
      <c r="H48" s="155">
        <f>SUM(W48,AJ48)</f>
        <v>0</v>
      </c>
      <c r="I48" s="28">
        <f>SUM(X48,AK48)</f>
        <v>0</v>
      </c>
      <c r="J48" s="159">
        <f>IF(I48&lt;&gt;0,H48/I48,0)</f>
        <v>0</v>
      </c>
      <c r="K48" s="30">
        <f>SUM(E48,H48)</f>
        <v>0</v>
      </c>
      <c r="L48" s="28">
        <f>SUM(F48,I48)</f>
        <v>0</v>
      </c>
      <c r="M48" s="142">
        <f>IF(L48&lt;&gt;0,K48/L48,0)</f>
        <v>0</v>
      </c>
      <c r="Q48" s="129" t="s">
        <v>20</v>
      </c>
      <c r="R48" s="29"/>
      <c r="S48" s="29"/>
      <c r="T48" s="155">
        <f>SUM('Table 4.45'!J47,'Table 4.48'!J47,'Table 4.51'!J47)+SUM('Table 4.46'!J56,'Table 4.49'!J56,'Table 4.52'!J56)+SUM('Table 4.47'!J51,'Table 4.50'!J51,'Table 4.53'!J51)</f>
        <v>0</v>
      </c>
      <c r="U48" s="28">
        <f>SUM('Table 4.45'!E47,'Table 4.48'!E47,'Table 4.51'!E47)+SUM('Table 4.46'!E56,'Table 4.49'!E56,'Table 4.52'!E56)+SUM('Table 4.47'!E51,'Table 4.50'!E51,'Table 4.53'!E51)</f>
        <v>0</v>
      </c>
      <c r="V48" s="159">
        <f>IF(U48&lt;&gt;0,T48/U48,0)</f>
        <v>0</v>
      </c>
      <c r="W48" s="155">
        <f>SUM('Table 4.45'!J51,'Table 4.48'!J51,'Table 4.51'!J51)+SUM('Table 4.46'!J60,'Table 4.49'!J60,'Table 4.52'!J60)+SUM('Table 4.47'!J55,'Table 4.50'!J55,'Table 4.53'!J55)</f>
        <v>0</v>
      </c>
      <c r="X48" s="28">
        <f>SUM('Table 4.45'!E51,'Table 4.48'!E51,'Table 4.51'!E51)+SUM('Table 4.46'!E60,'Table 4.49'!E60,'Table 4.52'!E60)+SUM('Table 4.47'!E55,'Table 4.50'!E55,'Table 4.53'!E55)</f>
        <v>0</v>
      </c>
      <c r="Y48" s="159">
        <f>IF(X48&lt;&gt;0,W48/X48,0)</f>
        <v>0</v>
      </c>
      <c r="Z48" s="30">
        <f>SUM(T48,W48)</f>
        <v>0</v>
      </c>
      <c r="AA48" s="28">
        <f>SUM(U48,X48)</f>
        <v>0</v>
      </c>
      <c r="AB48" s="142">
        <f>IF(AA48&lt;&gt;0,Z48/AA48,0)</f>
        <v>0</v>
      </c>
      <c r="AD48" s="129" t="s">
        <v>20</v>
      </c>
      <c r="AE48" s="29"/>
      <c r="AF48" s="29"/>
      <c r="AG48" s="155">
        <f>SUM('Table 4.54'!J47)+SUM('Table 4.55'!J56)+SUM('Table 4.56'!J51)</f>
        <v>0</v>
      </c>
      <c r="AH48" s="28">
        <f>SUM('Table 4.54'!E47)+SUM('Table 4.55'!E56)+SUM('Table 4.56'!E51)</f>
        <v>0</v>
      </c>
      <c r="AI48" s="159">
        <f>IF(AH48&lt;&gt;0,AG48/AH48,0)</f>
        <v>0</v>
      </c>
      <c r="AJ48" s="155">
        <f>SUM('Table 4.54'!J51)+SUM('Table 4.55'!J60)+SUM('Table 4.56'!J55)</f>
        <v>0</v>
      </c>
      <c r="AK48" s="28">
        <f>SUM('Table 4.54'!E51)+SUM('Table 4.55'!E60)+SUM('Table 4.56'!E55)</f>
        <v>0</v>
      </c>
      <c r="AL48" s="159">
        <f>IF(AK48&lt;&gt;0,AJ48/AK48,0)</f>
        <v>0</v>
      </c>
      <c r="AM48" s="30">
        <f>SUM(AG48,AJ48)</f>
        <v>0</v>
      </c>
      <c r="AN48" s="28">
        <f>SUM(AH48,AK48)</f>
        <v>0</v>
      </c>
      <c r="AO48" s="142">
        <f>IF(AN48&lt;&gt;0,AM48/AN48,0)</f>
        <v>0</v>
      </c>
    </row>
    <row r="49" spans="2:43" ht="13.5" thickBot="1" x14ac:dyDescent="0.35">
      <c r="B49" s="87"/>
      <c r="C49" s="84"/>
      <c r="D49" s="131" t="s">
        <v>17</v>
      </c>
      <c r="E49" s="132">
        <f>SUM(E47:E48)</f>
        <v>152.51802040619651</v>
      </c>
      <c r="F49" s="133">
        <f>SUM(F47:F48)</f>
        <v>2320.139642215619</v>
      </c>
      <c r="G49" s="143">
        <f>IF(F49&lt;&gt;0,E49/F49,0)</f>
        <v>6.5736569312935547E-2</v>
      </c>
      <c r="H49" s="132">
        <f>SUM(H47:H48)</f>
        <v>0</v>
      </c>
      <c r="I49" s="133">
        <f>SUM(I47:I48)</f>
        <v>0</v>
      </c>
      <c r="J49" s="143">
        <f>IF(I49&lt;&gt;0,H49/I49,0)</f>
        <v>0</v>
      </c>
      <c r="K49" s="132">
        <f>SUM(K47:K48)</f>
        <v>152.51802040619651</v>
      </c>
      <c r="L49" s="133">
        <f>SUM(L47:L48)</f>
        <v>2320.139642215619</v>
      </c>
      <c r="M49" s="135">
        <f>IF(L49&lt;&gt;0,K49/L49,0)</f>
        <v>6.5736569312935547E-2</v>
      </c>
      <c r="Q49" s="87"/>
      <c r="R49" s="84"/>
      <c r="S49" s="131" t="s">
        <v>17</v>
      </c>
      <c r="T49" s="132">
        <f>SUM(T47:T48)</f>
        <v>152.51802040619651</v>
      </c>
      <c r="U49" s="133">
        <f>SUM(U47:U48)</f>
        <v>2320.139642215619</v>
      </c>
      <c r="V49" s="143">
        <f>IF(U49&lt;&gt;0,T49/U49,0)</f>
        <v>6.5736569312935547E-2</v>
      </c>
      <c r="W49" s="132">
        <f>SUM(W47:W48)</f>
        <v>0</v>
      </c>
      <c r="X49" s="133">
        <f>SUM(X47:X48)</f>
        <v>0</v>
      </c>
      <c r="Y49" s="143">
        <f>IF(X49&lt;&gt;0,W49/X49,0)</f>
        <v>0</v>
      </c>
      <c r="Z49" s="132">
        <f>SUM(Z47:Z48)</f>
        <v>152.51802040619651</v>
      </c>
      <c r="AA49" s="133">
        <f>SUM(AA47:AA48)</f>
        <v>2320.139642215619</v>
      </c>
      <c r="AB49" s="135">
        <f>IF(AA49&lt;&gt;0,Z49/AA49,0)</f>
        <v>6.5736569312935547E-2</v>
      </c>
      <c r="AD49" s="87"/>
      <c r="AE49" s="84"/>
      <c r="AF49" s="131" t="s">
        <v>17</v>
      </c>
      <c r="AG49" s="132">
        <f>SUM(AG47:AG48)</f>
        <v>0</v>
      </c>
      <c r="AH49" s="133">
        <f>SUM(AH47:AH48)</f>
        <v>0</v>
      </c>
      <c r="AI49" s="143">
        <f>IF(AH49&lt;&gt;0,AG49/AH49,0)</f>
        <v>0</v>
      </c>
      <c r="AJ49" s="132">
        <f>SUM(AJ47:AJ48)</f>
        <v>0</v>
      </c>
      <c r="AK49" s="133">
        <f>SUM(AK47:AK48)</f>
        <v>0</v>
      </c>
      <c r="AL49" s="143">
        <f>IF(AK49&lt;&gt;0,AJ49/AK49,0)</f>
        <v>0</v>
      </c>
      <c r="AM49" s="132">
        <f>SUM(AM47:AM48)</f>
        <v>0</v>
      </c>
      <c r="AN49" s="133">
        <f>SUM(AN47:AN48)</f>
        <v>0</v>
      </c>
      <c r="AO49" s="135">
        <f>IF(AN49&lt;&gt;0,AM49/AN49,0)</f>
        <v>0</v>
      </c>
    </row>
    <row r="50" spans="2:43" ht="12.75" customHeight="1" thickBot="1" x14ac:dyDescent="0.3"/>
    <row r="51" spans="2:43" ht="15.75" customHeight="1" x14ac:dyDescent="0.35">
      <c r="B51" s="145" t="s">
        <v>15</v>
      </c>
      <c r="C51" s="83"/>
      <c r="D51" s="83"/>
      <c r="E51" s="136" t="s">
        <v>174</v>
      </c>
      <c r="F51" s="137"/>
      <c r="G51" s="138"/>
      <c r="H51" s="136" t="s">
        <v>175</v>
      </c>
      <c r="I51" s="137"/>
      <c r="J51" s="138"/>
      <c r="K51" s="136" t="s">
        <v>15</v>
      </c>
      <c r="L51" s="137"/>
      <c r="M51" s="139"/>
      <c r="Q51" s="145" t="s">
        <v>15</v>
      </c>
      <c r="R51" s="83"/>
      <c r="S51" s="83"/>
      <c r="T51" s="136" t="s">
        <v>174</v>
      </c>
      <c r="U51" s="137"/>
      <c r="V51" s="138"/>
      <c r="W51" s="136" t="s">
        <v>175</v>
      </c>
      <c r="X51" s="137"/>
      <c r="Y51" s="138"/>
      <c r="Z51" s="136" t="s">
        <v>15</v>
      </c>
      <c r="AA51" s="137"/>
      <c r="AB51" s="139"/>
      <c r="AD51" s="145" t="s">
        <v>15</v>
      </c>
      <c r="AE51" s="83"/>
      <c r="AF51" s="83"/>
      <c r="AG51" s="136" t="s">
        <v>174</v>
      </c>
      <c r="AH51" s="137"/>
      <c r="AI51" s="138"/>
      <c r="AJ51" s="136" t="s">
        <v>175</v>
      </c>
      <c r="AK51" s="137"/>
      <c r="AL51" s="138"/>
      <c r="AM51" s="136" t="s">
        <v>15</v>
      </c>
      <c r="AN51" s="137"/>
      <c r="AO51" s="139"/>
    </row>
    <row r="52" spans="2:43" ht="13" x14ac:dyDescent="0.3">
      <c r="B52" s="13"/>
      <c r="D52" s="106"/>
      <c r="E52" s="113" t="s">
        <v>133</v>
      </c>
      <c r="F52" s="114" t="s">
        <v>134</v>
      </c>
      <c r="G52" s="115" t="s">
        <v>135</v>
      </c>
      <c r="H52" s="113" t="s">
        <v>133</v>
      </c>
      <c r="I52" s="114" t="s">
        <v>134</v>
      </c>
      <c r="J52" s="115" t="s">
        <v>135</v>
      </c>
      <c r="K52" s="113" t="s">
        <v>133</v>
      </c>
      <c r="L52" s="114" t="s">
        <v>134</v>
      </c>
      <c r="M52" s="116" t="s">
        <v>135</v>
      </c>
      <c r="Q52" s="13"/>
      <c r="S52" s="106"/>
      <c r="T52" s="113" t="s">
        <v>133</v>
      </c>
      <c r="U52" s="114" t="s">
        <v>134</v>
      </c>
      <c r="V52" s="115" t="s">
        <v>135</v>
      </c>
      <c r="W52" s="113" t="s">
        <v>133</v>
      </c>
      <c r="X52" s="114" t="s">
        <v>134</v>
      </c>
      <c r="Y52" s="115" t="s">
        <v>135</v>
      </c>
      <c r="Z52" s="113" t="s">
        <v>133</v>
      </c>
      <c r="AA52" s="114" t="s">
        <v>134</v>
      </c>
      <c r="AB52" s="116" t="s">
        <v>135</v>
      </c>
      <c r="AD52" s="13"/>
      <c r="AF52" s="106"/>
      <c r="AG52" s="113" t="s">
        <v>133</v>
      </c>
      <c r="AH52" s="114" t="s">
        <v>134</v>
      </c>
      <c r="AI52" s="115" t="s">
        <v>135</v>
      </c>
      <c r="AJ52" s="113" t="s">
        <v>133</v>
      </c>
      <c r="AK52" s="114" t="s">
        <v>134</v>
      </c>
      <c r="AL52" s="115" t="s">
        <v>135</v>
      </c>
      <c r="AM52" s="113" t="s">
        <v>133</v>
      </c>
      <c r="AN52" s="114" t="s">
        <v>134</v>
      </c>
      <c r="AO52" s="116" t="s">
        <v>135</v>
      </c>
    </row>
    <row r="53" spans="2:43" ht="12.75" customHeight="1" x14ac:dyDescent="0.3">
      <c r="B53" s="13"/>
      <c r="D53" s="42"/>
      <c r="E53" s="117" t="s">
        <v>139</v>
      </c>
      <c r="F53" s="118" t="s">
        <v>140</v>
      </c>
      <c r="G53" s="119" t="s">
        <v>133</v>
      </c>
      <c r="H53" s="117" t="s">
        <v>139</v>
      </c>
      <c r="I53" s="118" t="s">
        <v>140</v>
      </c>
      <c r="J53" s="119" t="s">
        <v>133</v>
      </c>
      <c r="K53" s="117" t="s">
        <v>139</v>
      </c>
      <c r="L53" s="118" t="s">
        <v>140</v>
      </c>
      <c r="M53" s="120" t="s">
        <v>133</v>
      </c>
      <c r="Q53" s="13"/>
      <c r="S53" s="42"/>
      <c r="T53" s="117" t="s">
        <v>139</v>
      </c>
      <c r="U53" s="118" t="s">
        <v>140</v>
      </c>
      <c r="V53" s="119" t="s">
        <v>133</v>
      </c>
      <c r="W53" s="117" t="s">
        <v>139</v>
      </c>
      <c r="X53" s="118" t="s">
        <v>140</v>
      </c>
      <c r="Y53" s="119" t="s">
        <v>133</v>
      </c>
      <c r="Z53" s="117" t="s">
        <v>139</v>
      </c>
      <c r="AA53" s="118" t="s">
        <v>140</v>
      </c>
      <c r="AB53" s="120" t="s">
        <v>133</v>
      </c>
      <c r="AD53" s="13"/>
      <c r="AF53" s="42"/>
      <c r="AG53" s="117" t="s">
        <v>139</v>
      </c>
      <c r="AH53" s="118" t="s">
        <v>140</v>
      </c>
      <c r="AI53" s="119" t="s">
        <v>133</v>
      </c>
      <c r="AJ53" s="117" t="s">
        <v>139</v>
      </c>
      <c r="AK53" s="118" t="s">
        <v>140</v>
      </c>
      <c r="AL53" s="119" t="s">
        <v>133</v>
      </c>
      <c r="AM53" s="117" t="s">
        <v>139</v>
      </c>
      <c r="AN53" s="118" t="s">
        <v>140</v>
      </c>
      <c r="AO53" s="120" t="s">
        <v>133</v>
      </c>
    </row>
    <row r="54" spans="2:43" ht="12.75" customHeight="1" x14ac:dyDescent="0.3">
      <c r="B54" s="13" t="s">
        <v>176</v>
      </c>
      <c r="D54" s="42"/>
      <c r="E54" s="150">
        <f>SUM(E16,H16,K16)</f>
        <v>12027.20569868472</v>
      </c>
      <c r="F54" s="157">
        <f>SUM(F16,I16,L16)</f>
        <v>27756.21575351651</v>
      </c>
      <c r="G54" s="158">
        <f>IF(F54&lt;&gt;0,E54/F54,0)</f>
        <v>0.43331575908941983</v>
      </c>
      <c r="H54" s="150">
        <f>SUM(E28,H28,K28)</f>
        <v>22806.591461264063</v>
      </c>
      <c r="I54" s="157">
        <f>SUM(F28,I28,L28)</f>
        <v>6353.5276327102929</v>
      </c>
      <c r="J54" s="158">
        <f>IF(I54&lt;&gt;0,H54/I54,0)</f>
        <v>3.5895950690207683</v>
      </c>
      <c r="K54" s="21">
        <f>SUM(E54,H54)</f>
        <v>34833.797159948779</v>
      </c>
      <c r="L54" s="19">
        <f>SUM(F54,I54)</f>
        <v>34109.743386226801</v>
      </c>
      <c r="M54" s="146">
        <f>IF(L54&lt;&gt;0,K54/L54,0)</f>
        <v>1.0212271832573898</v>
      </c>
      <c r="Q54" s="13" t="s">
        <v>176</v>
      </c>
      <c r="S54" s="42"/>
      <c r="T54" s="150">
        <f>SUM(T16,W16,Z16)</f>
        <v>11936.263785528423</v>
      </c>
      <c r="U54" s="157">
        <f>SUM(U16,X16,AA16)</f>
        <v>27550.859660777518</v>
      </c>
      <c r="V54" s="158">
        <f>IF(U54&lt;&gt;0,T54/U54,0)</f>
        <v>0.43324469481151456</v>
      </c>
      <c r="W54" s="150">
        <f>SUM(T28,W28,Z28)</f>
        <v>21804.490159105579</v>
      </c>
      <c r="X54" s="157">
        <f>SUM(U28,X28,AA28)</f>
        <v>6110.7823982867776</v>
      </c>
      <c r="Y54" s="158">
        <f>IF(X54&lt;&gt;0,W54/X54,0)</f>
        <v>3.5681994117837839</v>
      </c>
      <c r="Z54" s="21">
        <f>SUM(T54,W54)</f>
        <v>33740.753944634002</v>
      </c>
      <c r="AA54" s="19">
        <f>SUM(U54,X54)</f>
        <v>33661.642059064296</v>
      </c>
      <c r="AB54" s="146">
        <f>IF(AA54&lt;&gt;0,Z54/AA54,0)</f>
        <v>1.0023502087459337</v>
      </c>
      <c r="AD54" s="13" t="s">
        <v>176</v>
      </c>
      <c r="AF54" s="42"/>
      <c r="AG54" s="150">
        <f>SUM(AG16,AJ16,AM16)</f>
        <v>90.941913156296735</v>
      </c>
      <c r="AH54" s="157">
        <f>SUM(AH16,AK16,AN16)</f>
        <v>205.3560927389878</v>
      </c>
      <c r="AI54" s="158">
        <f>IF(AH54&lt;&gt;0,AG54/AH54,0)</f>
        <v>0.44284984167421781</v>
      </c>
      <c r="AJ54" s="150">
        <f>SUM(AG28,AJ28,AM28)</f>
        <v>1002.1013021584791</v>
      </c>
      <c r="AK54" s="157">
        <f>SUM(AH28,AK28,AN28)</f>
        <v>242.74523442351517</v>
      </c>
      <c r="AL54" s="158">
        <f>IF(AK54&lt;&gt;0,AJ54/AK54,0)</f>
        <v>4.128201752501238</v>
      </c>
      <c r="AM54" s="21">
        <f>SUM(AG54,AJ54)</f>
        <v>1093.0432153147758</v>
      </c>
      <c r="AN54" s="19">
        <f>SUM(AH54,AK54)</f>
        <v>448.10132716250297</v>
      </c>
      <c r="AO54" s="146">
        <f>IF(AN54&lt;&gt;0,AM54/AN54,0)</f>
        <v>2.4392768980092443</v>
      </c>
    </row>
    <row r="55" spans="2:43" ht="12.75" customHeight="1" x14ac:dyDescent="0.3">
      <c r="B55" s="126" t="s">
        <v>177</v>
      </c>
      <c r="C55" s="29"/>
      <c r="D55" s="144"/>
      <c r="E55" s="155">
        <f>E49</f>
        <v>152.51802040619651</v>
      </c>
      <c r="F55" s="28">
        <f>F49</f>
        <v>2320.139642215619</v>
      </c>
      <c r="G55" s="159">
        <f>IF(F55&lt;&gt;0,E55/F55,0)</f>
        <v>6.5736569312935547E-2</v>
      </c>
      <c r="H55" s="155">
        <f>H49</f>
        <v>0</v>
      </c>
      <c r="I55" s="28">
        <f>I49</f>
        <v>0</v>
      </c>
      <c r="J55" s="159">
        <f>IF(I55&lt;&gt;0,H55/I55,0)</f>
        <v>0</v>
      </c>
      <c r="K55" s="30">
        <f>SUM(E55,H55)</f>
        <v>152.51802040619651</v>
      </c>
      <c r="L55" s="28">
        <f>SUM(F55,I55)</f>
        <v>2320.139642215619</v>
      </c>
      <c r="M55" s="147">
        <f>IF(L55&lt;&gt;0,K55/L55,0)</f>
        <v>6.5736569312935547E-2</v>
      </c>
      <c r="Q55" s="126" t="s">
        <v>177</v>
      </c>
      <c r="R55" s="29"/>
      <c r="S55" s="144"/>
      <c r="T55" s="155">
        <f>T49</f>
        <v>152.51802040619651</v>
      </c>
      <c r="U55" s="28">
        <f>U49</f>
        <v>2320.139642215619</v>
      </c>
      <c r="V55" s="159">
        <f>IF(U55&lt;&gt;0,T55/U55,0)</f>
        <v>6.5736569312935547E-2</v>
      </c>
      <c r="W55" s="155">
        <f>W49</f>
        <v>0</v>
      </c>
      <c r="X55" s="28">
        <f>X49</f>
        <v>0</v>
      </c>
      <c r="Y55" s="159">
        <f>IF(X55&lt;&gt;0,W55/X55,0)</f>
        <v>0</v>
      </c>
      <c r="Z55" s="30">
        <f>SUM(T55,W55)</f>
        <v>152.51802040619651</v>
      </c>
      <c r="AA55" s="28">
        <f>SUM(U55,X55)</f>
        <v>2320.139642215619</v>
      </c>
      <c r="AB55" s="147">
        <f>IF(AA55&lt;&gt;0,Z55/AA55,0)</f>
        <v>6.5736569312935547E-2</v>
      </c>
      <c r="AD55" s="126" t="s">
        <v>177</v>
      </c>
      <c r="AE55" s="29"/>
      <c r="AF55" s="144"/>
      <c r="AG55" s="155">
        <f>AG49</f>
        <v>0</v>
      </c>
      <c r="AH55" s="28">
        <f>AH49</f>
        <v>0</v>
      </c>
      <c r="AI55" s="159">
        <f>IF(AH55&lt;&gt;0,AG55/AH55,0)</f>
        <v>0</v>
      </c>
      <c r="AJ55" s="155">
        <f>AJ49</f>
        <v>0</v>
      </c>
      <c r="AK55" s="28">
        <f>AK49</f>
        <v>0</v>
      </c>
      <c r="AL55" s="159">
        <f>IF(AK55&lt;&gt;0,AJ55/AK55,0)</f>
        <v>0</v>
      </c>
      <c r="AM55" s="30">
        <f>SUM(AG55,AJ55)</f>
        <v>0</v>
      </c>
      <c r="AN55" s="28">
        <f>SUM(AH55,AK55)</f>
        <v>0</v>
      </c>
      <c r="AO55" s="147">
        <f>IF(AN55&lt;&gt;0,AM55/AN55,0)</f>
        <v>0</v>
      </c>
    </row>
    <row r="56" spans="2:43" ht="12.75" customHeight="1" thickBot="1" x14ac:dyDescent="0.35">
      <c r="B56" s="87"/>
      <c r="C56" s="84"/>
      <c r="D56" s="131" t="s">
        <v>15</v>
      </c>
      <c r="E56" s="132">
        <f>SUM(E54:E55)</f>
        <v>12179.723719090916</v>
      </c>
      <c r="F56" s="149">
        <f>F54</f>
        <v>27756.21575351651</v>
      </c>
      <c r="G56" s="134">
        <f>IF(F56&lt;&gt;0,E56/F56,0)</f>
        <v>0.43881067315697869</v>
      </c>
      <c r="H56" s="148">
        <f>SUM(H54:H55)</f>
        <v>22806.591461264063</v>
      </c>
      <c r="I56" s="149">
        <f>I54</f>
        <v>6353.5276327102929</v>
      </c>
      <c r="J56" s="134">
        <f>IF(I56&lt;&gt;0,H56/I56,0)</f>
        <v>3.5895950690207683</v>
      </c>
      <c r="K56" s="148">
        <f>SUM(K54:K55)</f>
        <v>34986.315180354977</v>
      </c>
      <c r="L56" s="149">
        <f>L54</f>
        <v>34109.743386226801</v>
      </c>
      <c r="M56" s="135">
        <f>IF(L56&lt;&gt;0,K56/L56,0)</f>
        <v>1.0256985748676763</v>
      </c>
      <c r="Q56" s="87"/>
      <c r="R56" s="84"/>
      <c r="S56" s="131" t="s">
        <v>15</v>
      </c>
      <c r="T56" s="148">
        <f>SUM(T54:T55)</f>
        <v>12088.781805934619</v>
      </c>
      <c r="U56" s="149">
        <f>U54</f>
        <v>27550.859660777518</v>
      </c>
      <c r="V56" s="134">
        <f>IF(U56&lt;&gt;0,T56/U56,0)</f>
        <v>0.43878056636993734</v>
      </c>
      <c r="W56" s="148">
        <f>SUM(W54:W55)</f>
        <v>21804.490159105579</v>
      </c>
      <c r="X56" s="149">
        <f>X54</f>
        <v>6110.7823982867776</v>
      </c>
      <c r="Y56" s="134">
        <f>IF(X56&lt;&gt;0,W56/X56,0)</f>
        <v>3.5681994117837839</v>
      </c>
      <c r="Z56" s="148">
        <f>SUM(Z54:Z55)</f>
        <v>33893.2719650402</v>
      </c>
      <c r="AA56" s="149">
        <f>AA54</f>
        <v>33661.642059064296</v>
      </c>
      <c r="AB56" s="135">
        <f>IF(AA56&lt;&gt;0,Z56/AA56,0)</f>
        <v>1.0068811231956385</v>
      </c>
      <c r="AD56" s="87"/>
      <c r="AE56" s="84"/>
      <c r="AF56" s="131" t="s">
        <v>15</v>
      </c>
      <c r="AG56" s="148">
        <f>SUM(AG54:AG55)</f>
        <v>90.941913156296735</v>
      </c>
      <c r="AH56" s="149">
        <f>AH54</f>
        <v>205.3560927389878</v>
      </c>
      <c r="AI56" s="134">
        <f>IF(AH56&lt;&gt;0,AG56/AH56,0)</f>
        <v>0.44284984167421781</v>
      </c>
      <c r="AJ56" s="148">
        <f>SUM(AJ54:AJ55)</f>
        <v>1002.1013021584791</v>
      </c>
      <c r="AK56" s="149">
        <f>AK54</f>
        <v>242.74523442351517</v>
      </c>
      <c r="AL56" s="134">
        <f>IF(AK56&lt;&gt;0,AJ56/AK56,0)</f>
        <v>4.128201752501238</v>
      </c>
      <c r="AM56" s="148">
        <f>SUM(AM54:AM55)</f>
        <v>1093.0432153147758</v>
      </c>
      <c r="AN56" s="149">
        <f>AN54</f>
        <v>448.10132716250297</v>
      </c>
      <c r="AO56" s="135">
        <f>IF(AN56&lt;&gt;0,AM56/AN56,0)</f>
        <v>2.4392768980092443</v>
      </c>
    </row>
    <row r="57" spans="2:43" ht="12.75" hidden="1" customHeight="1" x14ac:dyDescent="0.3">
      <c r="S57" s="42"/>
      <c r="T57" s="97"/>
      <c r="U57" s="97"/>
      <c r="V57" s="43"/>
      <c r="W57" s="97"/>
      <c r="X57" s="97"/>
      <c r="Y57" s="43"/>
      <c r="Z57" s="97"/>
      <c r="AA57" s="97"/>
      <c r="AB57" s="43"/>
    </row>
    <row r="58" spans="2:43" ht="13" hidden="1" x14ac:dyDescent="0.3">
      <c r="B58" s="92" t="s">
        <v>152</v>
      </c>
      <c r="C58" s="93">
        <f>SUM(E59:L63,T58:AA58,AG58:AN58)+SUM(AC58,AP58)</f>
        <v>-1.6653345369377348E-16</v>
      </c>
      <c r="D58" s="94" t="s">
        <v>115</v>
      </c>
      <c r="Q58" s="48"/>
      <c r="R58" s="160"/>
      <c r="S58" s="94"/>
      <c r="T58" s="98">
        <f>T42-SUM('Table 4.45'!J42,'Table 4.48'!J42,'Table 4.51'!J42)</f>
        <v>0</v>
      </c>
      <c r="U58" s="165">
        <f>U42-SUM('Table 4.45'!E42,'Table 4.48'!E42,'Table 4.51'!E42)</f>
        <v>0</v>
      </c>
      <c r="V58" s="96"/>
      <c r="W58" s="98">
        <f>W42-SUM('Table 4.46'!J51,'Table 4.49'!J51,'Table 4.52'!J51)</f>
        <v>0</v>
      </c>
      <c r="X58" s="98">
        <f>X42-SUM('Table 4.46'!E51,'Table 4.49'!E51,'Table 4.52'!E51)</f>
        <v>0</v>
      </c>
      <c r="Y58" s="96"/>
      <c r="Z58" s="98">
        <f>Z42-SUM('Table 4.47'!J46,'Table 4.50'!J46,'Table 4.53'!J46)</f>
        <v>0</v>
      </c>
      <c r="AA58" s="98">
        <f>AA42-SUM('Table 4.47'!E46,'Table 4.50'!E46,'Table 4.53'!E46)</f>
        <v>0</v>
      </c>
      <c r="AB58" s="96"/>
      <c r="AC58" s="98">
        <f>SUM('Table 4.45'!B57:N59,'Table 4.46'!B66:N68,'Table 4.47'!B61:N63)+SUM('Table 4.48'!B57:N59,'Table 4.49'!B66:N68,'Table 4.50'!B61:N63)+SUM('Table 4.51'!B57:N59,'Table 4.52'!B66:N68,'Table 4.53'!B61:N63)</f>
        <v>-5.5511151231257827E-17</v>
      </c>
      <c r="AD58" s="46" t="s">
        <v>191</v>
      </c>
      <c r="AG58" s="165">
        <f>AG42-'Table 4.54'!J42</f>
        <v>0</v>
      </c>
      <c r="AH58" s="165">
        <f>AH42-'Table 4.54'!E42</f>
        <v>0</v>
      </c>
      <c r="AJ58" s="165">
        <f>AJ42-'Table 4.55'!J51</f>
        <v>0</v>
      </c>
      <c r="AK58" s="165">
        <f>AK42-'Table 4.55'!E51</f>
        <v>0</v>
      </c>
      <c r="AM58" s="165">
        <f>AM42-'Table 4.56'!J46</f>
        <v>0</v>
      </c>
      <c r="AN58" s="165">
        <f>AN42-'Table 4.56'!E46</f>
        <v>0</v>
      </c>
      <c r="AP58" s="166">
        <f>SUM('Table 4.54'!B57:N59,'Table 4.55'!B66:N68,'Table 4.56'!B61:N63)</f>
        <v>-1.1102230246251565E-16</v>
      </c>
      <c r="AQ58" s="46" t="s">
        <v>192</v>
      </c>
    </row>
    <row r="59" spans="2:43" ht="13" hidden="1" x14ac:dyDescent="0.3">
      <c r="B59" s="48"/>
      <c r="C59" s="160"/>
      <c r="D59" s="94"/>
      <c r="E59" s="98">
        <v>0</v>
      </c>
      <c r="F59" s="98">
        <v>0</v>
      </c>
      <c r="G59" s="96"/>
      <c r="H59" s="98">
        <v>0</v>
      </c>
      <c r="I59" s="98">
        <v>0</v>
      </c>
      <c r="J59" s="96"/>
      <c r="K59" s="98">
        <v>0</v>
      </c>
      <c r="L59" s="98">
        <v>0</v>
      </c>
      <c r="Q59" s="48"/>
      <c r="R59" s="160"/>
      <c r="S59" s="94"/>
      <c r="T59" s="164"/>
      <c r="U59" s="164"/>
      <c r="V59" s="96"/>
      <c r="W59" s="164"/>
      <c r="X59" s="164"/>
      <c r="Y59" s="96"/>
      <c r="Z59" s="164"/>
      <c r="AA59" s="164"/>
      <c r="AB59" s="96"/>
      <c r="AC59" s="96"/>
    </row>
    <row r="60" spans="2:43" ht="13" hidden="1" x14ac:dyDescent="0.3">
      <c r="B60" s="48"/>
      <c r="C60" s="160"/>
      <c r="D60" s="94"/>
      <c r="E60" s="98">
        <v>0</v>
      </c>
      <c r="F60" s="98">
        <v>0</v>
      </c>
      <c r="G60" s="96"/>
      <c r="H60" s="98">
        <v>0</v>
      </c>
      <c r="I60" s="98">
        <v>0</v>
      </c>
      <c r="J60" s="96"/>
      <c r="K60" s="98">
        <v>0</v>
      </c>
      <c r="L60" s="98">
        <v>0</v>
      </c>
      <c r="Q60" s="48"/>
      <c r="R60" s="160"/>
      <c r="S60" s="94"/>
      <c r="T60" s="164"/>
      <c r="U60" s="164"/>
      <c r="V60" s="96"/>
      <c r="W60" s="164"/>
      <c r="X60" s="164"/>
      <c r="Y60" s="96"/>
      <c r="Z60" s="164"/>
      <c r="AA60" s="164"/>
      <c r="AB60" s="96"/>
      <c r="AC60" s="96"/>
    </row>
    <row r="61" spans="2:43" ht="13" hidden="1" x14ac:dyDescent="0.3">
      <c r="B61" s="48"/>
      <c r="C61" s="160"/>
      <c r="D61" s="94"/>
      <c r="E61" s="98">
        <v>0</v>
      </c>
      <c r="F61" s="98"/>
      <c r="G61" s="96"/>
      <c r="H61" s="98"/>
      <c r="I61" s="98"/>
      <c r="J61" s="96"/>
      <c r="K61" s="98"/>
      <c r="L61" s="98"/>
      <c r="Q61" s="48"/>
      <c r="R61" s="160"/>
      <c r="S61" s="94"/>
      <c r="T61" s="164"/>
      <c r="U61" s="164"/>
      <c r="V61" s="96"/>
      <c r="W61" s="164"/>
      <c r="X61" s="164"/>
      <c r="Y61" s="96"/>
      <c r="Z61" s="164"/>
      <c r="AA61" s="164"/>
      <c r="AB61" s="96"/>
      <c r="AC61" s="96"/>
    </row>
    <row r="62" spans="2:43" ht="13" hidden="1" x14ac:dyDescent="0.3">
      <c r="B62" s="48"/>
      <c r="C62" s="160"/>
      <c r="D62" s="94"/>
      <c r="E62" s="98">
        <v>0</v>
      </c>
      <c r="F62" s="98"/>
      <c r="G62" s="96"/>
      <c r="H62" s="98"/>
      <c r="I62" s="98"/>
      <c r="J62" s="96"/>
      <c r="K62" s="98"/>
      <c r="L62" s="98"/>
      <c r="Q62" s="48"/>
      <c r="R62" s="160"/>
      <c r="S62" s="94"/>
      <c r="T62" s="164"/>
      <c r="U62" s="164"/>
      <c r="V62" s="96"/>
      <c r="W62" s="164"/>
      <c r="X62" s="164"/>
      <c r="Y62" s="96"/>
      <c r="Z62" s="164"/>
      <c r="AA62" s="164"/>
      <c r="AB62" s="96"/>
      <c r="AC62" s="96"/>
    </row>
    <row r="63" spans="2:43" hidden="1" x14ac:dyDescent="0.25">
      <c r="D63" s="89"/>
      <c r="E63" s="98">
        <v>0</v>
      </c>
      <c r="F63" s="98">
        <v>0</v>
      </c>
      <c r="G63" s="96"/>
      <c r="H63" s="98">
        <v>0</v>
      </c>
      <c r="I63" s="98">
        <v>0</v>
      </c>
      <c r="J63" s="96"/>
      <c r="K63" s="98">
        <v>0</v>
      </c>
      <c r="L63" s="98">
        <v>0</v>
      </c>
      <c r="S63" s="89"/>
      <c r="T63" s="164"/>
      <c r="U63" s="164"/>
      <c r="V63" s="96"/>
      <c r="W63" s="164"/>
      <c r="X63" s="164"/>
      <c r="Y63" s="96"/>
      <c r="Z63" s="164"/>
      <c r="AA63" s="164"/>
      <c r="AB63" s="96"/>
    </row>
    <row r="64" spans="2:43" x14ac:dyDescent="0.25">
      <c r="B64" s="29"/>
      <c r="C64" s="29"/>
      <c r="D64" s="29"/>
      <c r="E64" s="30"/>
      <c r="F64" s="30"/>
      <c r="G64" s="29"/>
      <c r="H64" s="29"/>
      <c r="I64" s="29"/>
      <c r="J64" s="29"/>
      <c r="K64" s="29"/>
    </row>
    <row r="65" spans="2:7" x14ac:dyDescent="0.25">
      <c r="B65" t="s">
        <v>22</v>
      </c>
    </row>
    <row r="66" spans="2:7" x14ac:dyDescent="0.25">
      <c r="B66" s="46" t="s">
        <v>264</v>
      </c>
      <c r="G66" s="46"/>
    </row>
    <row r="67" spans="2:7" x14ac:dyDescent="0.25">
      <c r="B67" s="46" t="s">
        <v>154</v>
      </c>
      <c r="G67" s="46"/>
    </row>
    <row r="68" spans="2:7" x14ac:dyDescent="0.25">
      <c r="B68" s="46" t="s">
        <v>155</v>
      </c>
      <c r="G68" s="46"/>
    </row>
    <row r="69" spans="2:7" x14ac:dyDescent="0.25">
      <c r="B69" s="46" t="s">
        <v>156</v>
      </c>
      <c r="G69" s="46"/>
    </row>
    <row r="70" spans="2:7" x14ac:dyDescent="0.25">
      <c r="B70" s="3" t="s">
        <v>199</v>
      </c>
      <c r="G70" s="46"/>
    </row>
    <row r="71" spans="2:7" x14ac:dyDescent="0.25">
      <c r="B71" s="4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M89"/>
  <sheetViews>
    <sheetView zoomScale="70" zoomScaleNormal="70" workbookViewId="0"/>
  </sheetViews>
  <sheetFormatPr defaultRowHeight="12.5" x14ac:dyDescent="0.25"/>
  <cols>
    <col min="1" max="1" width="0.90625" customWidth="1"/>
    <col min="2" max="2" width="25.08984375" customWidth="1"/>
    <col min="3" max="3" width="14" customWidth="1"/>
    <col min="4" max="4" width="16.453125" customWidth="1"/>
    <col min="5" max="6" width="10.6328125" customWidth="1"/>
    <col min="7" max="7" width="8.6328125" customWidth="1"/>
    <col min="8" max="9" width="10.6328125" customWidth="1"/>
    <col min="10" max="10" width="8.6328125" customWidth="1"/>
    <col min="11" max="12" width="10.6328125" customWidth="1"/>
    <col min="13" max="13" width="8.6328125" customWidth="1"/>
  </cols>
  <sheetData>
    <row r="1" spans="2:13" ht="15.5" x14ac:dyDescent="0.35">
      <c r="B1" s="1" t="s">
        <v>259</v>
      </c>
      <c r="C1" s="1"/>
      <c r="D1" s="1"/>
    </row>
    <row r="2" spans="2:13" ht="15.5" x14ac:dyDescent="0.35">
      <c r="B2" s="1" t="s">
        <v>198</v>
      </c>
    </row>
    <row r="3" spans="2:13" ht="12.75" customHeight="1" thickBot="1" x14ac:dyDescent="0.4">
      <c r="B3" s="1"/>
    </row>
    <row r="4" spans="2:13" ht="15.5" x14ac:dyDescent="0.35">
      <c r="B4" s="4" t="s">
        <v>172</v>
      </c>
      <c r="C4" s="124"/>
      <c r="D4" s="124"/>
      <c r="E4" s="83"/>
      <c r="F4" s="83"/>
      <c r="G4" s="83"/>
      <c r="H4" s="83"/>
      <c r="I4" s="83"/>
      <c r="J4" s="83"/>
      <c r="K4" s="83"/>
      <c r="L4" s="83"/>
      <c r="M4" s="35"/>
    </row>
    <row r="5" spans="2:13" ht="12.75" customHeight="1" x14ac:dyDescent="0.35">
      <c r="B5" s="125"/>
      <c r="C5" s="47"/>
      <c r="D5" s="47"/>
      <c r="E5" s="109" t="s">
        <v>129</v>
      </c>
      <c r="F5" s="110"/>
      <c r="G5" s="110"/>
      <c r="H5" s="110"/>
      <c r="I5" s="110"/>
      <c r="J5" s="110"/>
      <c r="K5" s="110"/>
      <c r="L5" s="110"/>
      <c r="M5" s="111"/>
    </row>
    <row r="6" spans="2:13" ht="12.75" customHeight="1" x14ac:dyDescent="0.3">
      <c r="B6" s="16"/>
      <c r="C6" s="47"/>
      <c r="D6" s="47"/>
      <c r="E6" s="109" t="s">
        <v>130</v>
      </c>
      <c r="F6" s="110"/>
      <c r="G6" s="112"/>
      <c r="H6" s="109" t="s">
        <v>131</v>
      </c>
      <c r="I6" s="110"/>
      <c r="J6" s="112"/>
      <c r="K6" s="109" t="s">
        <v>132</v>
      </c>
      <c r="L6" s="110"/>
      <c r="M6" s="111"/>
    </row>
    <row r="7" spans="2:13" ht="13" x14ac:dyDescent="0.3">
      <c r="B7" s="16"/>
      <c r="C7" s="48"/>
      <c r="D7" s="48"/>
      <c r="E7" s="113" t="s">
        <v>133</v>
      </c>
      <c r="F7" s="114" t="s">
        <v>134</v>
      </c>
      <c r="G7" s="115" t="s">
        <v>135</v>
      </c>
      <c r="H7" s="113" t="s">
        <v>133</v>
      </c>
      <c r="I7" s="114" t="s">
        <v>134</v>
      </c>
      <c r="J7" s="115" t="s">
        <v>135</v>
      </c>
      <c r="K7" s="113" t="s">
        <v>133</v>
      </c>
      <c r="L7" s="114" t="s">
        <v>134</v>
      </c>
      <c r="M7" s="116" t="s">
        <v>135</v>
      </c>
    </row>
    <row r="8" spans="2:13" x14ac:dyDescent="0.25">
      <c r="B8" s="126" t="s">
        <v>136</v>
      </c>
      <c r="C8" s="29" t="s">
        <v>137</v>
      </c>
      <c r="D8" s="121" t="s">
        <v>138</v>
      </c>
      <c r="E8" s="117" t="s">
        <v>139</v>
      </c>
      <c r="F8" s="118" t="s">
        <v>140</v>
      </c>
      <c r="G8" s="119" t="s">
        <v>133</v>
      </c>
      <c r="H8" s="117" t="s">
        <v>139</v>
      </c>
      <c r="I8" s="118" t="s">
        <v>140</v>
      </c>
      <c r="J8" s="119" t="s">
        <v>133</v>
      </c>
      <c r="K8" s="117" t="s">
        <v>139</v>
      </c>
      <c r="L8" s="118" t="s">
        <v>140</v>
      </c>
      <c r="M8" s="120" t="s">
        <v>133</v>
      </c>
    </row>
    <row r="9" spans="2:13" x14ac:dyDescent="0.25">
      <c r="B9" s="127" t="s">
        <v>141</v>
      </c>
      <c r="C9" s="46" t="s">
        <v>142</v>
      </c>
      <c r="D9" s="46" t="s">
        <v>143</v>
      </c>
      <c r="E9" s="150">
        <f>SUM('Table 4.11'!E9,'Table 4.21'!E9,'Table 4.31'!E9,'Table 4.44'!E9,'Table 4.60'!E9)</f>
        <v>1790.4603234431472</v>
      </c>
      <c r="F9" s="151"/>
      <c r="G9" s="152"/>
      <c r="H9" s="150">
        <f>SUM('Table 4.11'!H9,'Table 4.21'!H9,'Table 4.31'!H9,'Table 4.44'!H9,'Table 4.60'!H9)</f>
        <v>71382.844195713071</v>
      </c>
      <c r="I9" s="151"/>
      <c r="J9" s="152"/>
      <c r="K9" s="150">
        <f>SUM('Table 4.11'!K9,'Table 4.21'!K9,'Table 4.31'!K9,'Table 4.44'!K9,'Table 4.60'!K9)</f>
        <v>21187.972741722904</v>
      </c>
      <c r="L9" s="151"/>
      <c r="M9" s="156"/>
    </row>
    <row r="10" spans="2:13" x14ac:dyDescent="0.25">
      <c r="B10" s="127" t="s">
        <v>144</v>
      </c>
      <c r="C10" s="46" t="s">
        <v>145</v>
      </c>
      <c r="D10" s="46" t="s">
        <v>251</v>
      </c>
      <c r="E10" s="153">
        <f>SUM('Table 4.11'!E10,'Table 4.21'!E10,'Table 4.31'!E10,'Table 4.44'!E10,'Table 4.60'!E10)</f>
        <v>187.67733623012768</v>
      </c>
      <c r="G10" s="154"/>
      <c r="H10" s="153">
        <f>SUM('Table 4.11'!H10,'Table 4.21'!H10,'Table 4.31'!H10,'Table 4.44'!H10,'Table 4.60'!H10)</f>
        <v>15040.483282360377</v>
      </c>
      <c r="J10" s="154"/>
      <c r="K10" s="153">
        <f>SUM('Table 4.11'!K10,'Table 4.21'!K10,'Table 4.31'!K10,'Table 4.44'!K10,'Table 4.60'!K10)</f>
        <v>2603.4404621226618</v>
      </c>
      <c r="M10" s="17"/>
    </row>
    <row r="11" spans="2:13" x14ac:dyDescent="0.25">
      <c r="B11" s="127" t="s">
        <v>146</v>
      </c>
      <c r="C11" s="46" t="s">
        <v>145</v>
      </c>
      <c r="D11" s="46" t="s">
        <v>252</v>
      </c>
      <c r="E11" s="153">
        <f>SUM('Table 4.11'!E11,'Table 4.21'!E11,'Table 4.31'!E11,'Table 4.44'!E11,'Table 4.60'!E11)</f>
        <v>6753.2533202814366</v>
      </c>
      <c r="G11" s="154"/>
      <c r="H11" s="153">
        <f>SUM('Table 4.11'!H11,'Table 4.21'!H11,'Table 4.31'!H11,'Table 4.44'!H11,'Table 4.60'!H11)</f>
        <v>3420.0178494431866</v>
      </c>
      <c r="J11" s="154"/>
      <c r="K11" s="153">
        <f>SUM('Table 4.11'!K11,'Table 4.21'!K11,'Table 4.31'!K11,'Table 4.44'!K11,'Table 4.60'!K11)</f>
        <v>773.66589032256081</v>
      </c>
      <c r="M11" s="17"/>
    </row>
    <row r="12" spans="2:13" x14ac:dyDescent="0.25">
      <c r="B12" s="128" t="s">
        <v>160</v>
      </c>
      <c r="C12" s="46" t="s">
        <v>148</v>
      </c>
      <c r="D12" s="3" t="s">
        <v>161</v>
      </c>
      <c r="E12" s="153">
        <f>SUM('Table 4.11'!E12,'Table 4.21'!E12,'Table 4.31'!E12,'Table 4.44'!E12,'Table 4.60'!E12)</f>
        <v>31774.65765475421</v>
      </c>
      <c r="G12" s="154"/>
      <c r="H12" s="153">
        <f>SUM('Table 4.11'!H12,'Table 4.21'!H12,'Table 4.31'!H12,'Table 4.44'!H12,'Table 4.60'!H12)</f>
        <v>-6969.0358682109809</v>
      </c>
      <c r="J12" s="154"/>
      <c r="K12" s="153">
        <f>SUM('Table 4.11'!K12,'Table 4.21'!K12,'Table 4.31'!K12,'Table 4.44'!K12,'Table 4.60'!K12)</f>
        <v>48848.390938035438</v>
      </c>
      <c r="M12" s="17"/>
    </row>
    <row r="13" spans="2:13" x14ac:dyDescent="0.25">
      <c r="B13" s="128" t="s">
        <v>162</v>
      </c>
      <c r="C13" s="46" t="s">
        <v>145</v>
      </c>
      <c r="D13" s="3" t="s">
        <v>163</v>
      </c>
      <c r="E13" s="153">
        <f>SUM('Table 4.11'!E13,'Table 4.21'!E13,'Table 4.31'!E13,'Table 4.44'!E13,'Table 4.60'!E13)</f>
        <v>27406.091183793895</v>
      </c>
      <c r="G13" s="154"/>
      <c r="H13" s="153">
        <f>SUM('Table 4.11'!H13,'Table 4.21'!H13,'Table 4.31'!H13,'Table 4.44'!H13,'Table 4.60'!H13)</f>
        <v>5311.6516648180823</v>
      </c>
      <c r="J13" s="154"/>
      <c r="K13" s="153">
        <f>SUM('Table 4.11'!K13,'Table 4.21'!K13,'Table 4.31'!K13,'Table 4.44'!K13,'Table 4.60'!K13)</f>
        <v>41299.061668897368</v>
      </c>
      <c r="M13" s="17"/>
    </row>
    <row r="14" spans="2:13" x14ac:dyDescent="0.25">
      <c r="B14" s="128" t="s">
        <v>147</v>
      </c>
      <c r="C14" s="46" t="s">
        <v>148</v>
      </c>
      <c r="D14" s="46" t="s">
        <v>149</v>
      </c>
      <c r="E14" s="153">
        <f>SUM('Table 4.11'!E14,'Table 4.21'!E14,'Table 4.31'!E14,'Table 4.44'!E14,'Table 4.60'!E14)</f>
        <v>63425.976748572299</v>
      </c>
      <c r="G14" s="154"/>
      <c r="H14" s="153">
        <f>SUM('Table 4.11'!H14,'Table 4.21'!H14,'Table 4.31'!H14,'Table 4.44'!H14,'Table 4.60'!H14)</f>
        <v>525523.76666085911</v>
      </c>
      <c r="J14" s="154"/>
      <c r="K14" s="153">
        <f>SUM('Table 4.11'!K14,'Table 4.21'!K14,'Table 4.31'!K14,'Table 4.44'!K14,'Table 4.60'!K14)</f>
        <v>0</v>
      </c>
      <c r="M14" s="17"/>
    </row>
    <row r="15" spans="2:13" x14ac:dyDescent="0.25">
      <c r="B15" s="129" t="s">
        <v>150</v>
      </c>
      <c r="C15" s="122" t="s">
        <v>142</v>
      </c>
      <c r="D15" s="123" t="s">
        <v>151</v>
      </c>
      <c r="E15" s="155">
        <f>SUM('Table 4.11'!E15,'Table 4.21'!E15,'Table 4.31'!E15,'Table 4.44'!E15,'Table 4.60'!E15)</f>
        <v>0</v>
      </c>
      <c r="F15" s="29"/>
      <c r="G15" s="121"/>
      <c r="H15" s="155">
        <f>SUM('Table 4.11'!H15,'Table 4.21'!H15,'Table 4.31'!H15,'Table 4.44'!H15,'Table 4.60'!H15)</f>
        <v>5803.1515897199379</v>
      </c>
      <c r="I15" s="29"/>
      <c r="J15" s="121"/>
      <c r="K15" s="155">
        <f>SUM('Table 4.11'!K15,'Table 4.21'!K15,'Table 4.31'!K15,'Table 4.44'!K15,'Table 4.60'!K15)</f>
        <v>0</v>
      </c>
      <c r="L15" s="29"/>
      <c r="M15" s="130"/>
    </row>
    <row r="16" spans="2:13" ht="13.5" thickBot="1" x14ac:dyDescent="0.35">
      <c r="B16" s="87"/>
      <c r="C16" s="84"/>
      <c r="D16" s="131" t="s">
        <v>17</v>
      </c>
      <c r="E16" s="132">
        <f>SUM(E9:E15)</f>
        <v>131338.11656707511</v>
      </c>
      <c r="F16" s="133">
        <f>SUM('Table 4.11'!F16,'Table 4.21'!F16,'Table 4.31'!F16,'Table 4.44'!F16,'Table 4.60'!F16)</f>
        <v>489544.69499999995</v>
      </c>
      <c r="G16" s="134">
        <f>IF(F16&lt;&gt;0,E16/F16,0)</f>
        <v>0.26828626253844939</v>
      </c>
      <c r="H16" s="132">
        <f>SUM(H9:H15)</f>
        <v>619512.87937470281</v>
      </c>
      <c r="I16" s="133">
        <f>SUM('Table 4.11'!I16,'Table 4.21'!I16,'Table 4.31'!I16,'Table 4.44'!I16,'Table 4.60'!I16)</f>
        <v>1182622.4849999999</v>
      </c>
      <c r="J16" s="134">
        <f>IF(I16&lt;&gt;0,H16/I16,0)</f>
        <v>0.52384669430219977</v>
      </c>
      <c r="K16" s="132">
        <f>SUM(K9:K15)</f>
        <v>114712.53170110093</v>
      </c>
      <c r="L16" s="133">
        <f>SUM('Table 4.11'!L16,'Table 4.21'!L16,'Table 4.31'!L16,'Table 4.44'!L16,'Table 4.60'!L16)</f>
        <v>879698.19399999978</v>
      </c>
      <c r="M16" s="135">
        <f>IF(L16&lt;&gt;0,K16/L16,0)</f>
        <v>0.13039987177818504</v>
      </c>
    </row>
    <row r="17" spans="2:13" ht="13.5" thickBot="1" x14ac:dyDescent="0.35">
      <c r="D17" s="42"/>
      <c r="E17" s="47"/>
      <c r="F17" s="90"/>
      <c r="G17" s="91"/>
      <c r="H17" s="62"/>
      <c r="I17" s="90"/>
      <c r="J17" s="91"/>
      <c r="K17" s="47"/>
      <c r="L17" s="90"/>
      <c r="M17" s="91"/>
    </row>
    <row r="18" spans="2:13" ht="15.5" x14ac:dyDescent="0.35">
      <c r="B18" s="4" t="s">
        <v>164</v>
      </c>
      <c r="C18" s="124"/>
      <c r="D18" s="124"/>
      <c r="E18" s="83"/>
      <c r="F18" s="83"/>
      <c r="G18" s="83"/>
      <c r="H18" s="83"/>
      <c r="I18" s="83"/>
      <c r="J18" s="83"/>
      <c r="K18" s="83"/>
      <c r="L18" s="83"/>
      <c r="M18" s="35"/>
    </row>
    <row r="19" spans="2:13" ht="12.75" customHeight="1" x14ac:dyDescent="0.35">
      <c r="B19" s="125"/>
      <c r="C19" s="47"/>
      <c r="D19" s="47"/>
      <c r="E19" s="109" t="s">
        <v>129</v>
      </c>
      <c r="F19" s="110"/>
      <c r="G19" s="110"/>
      <c r="H19" s="110"/>
      <c r="I19" s="110"/>
      <c r="J19" s="110"/>
      <c r="K19" s="110"/>
      <c r="L19" s="110"/>
      <c r="M19" s="111"/>
    </row>
    <row r="20" spans="2:13" ht="12.75" customHeight="1" x14ac:dyDescent="0.3">
      <c r="B20" s="16"/>
      <c r="C20" s="47"/>
      <c r="D20" s="47"/>
      <c r="E20" s="109" t="s">
        <v>130</v>
      </c>
      <c r="F20" s="110"/>
      <c r="G20" s="112"/>
      <c r="H20" s="109" t="s">
        <v>131</v>
      </c>
      <c r="I20" s="110"/>
      <c r="J20" s="112"/>
      <c r="K20" s="109" t="s">
        <v>132</v>
      </c>
      <c r="L20" s="110"/>
      <c r="M20" s="111"/>
    </row>
    <row r="21" spans="2:13" ht="13" x14ac:dyDescent="0.3">
      <c r="B21" s="16"/>
      <c r="C21" s="48"/>
      <c r="D21" s="48"/>
      <c r="E21" s="113" t="s">
        <v>133</v>
      </c>
      <c r="F21" s="114" t="s">
        <v>134</v>
      </c>
      <c r="G21" s="115" t="s">
        <v>135</v>
      </c>
      <c r="H21" s="113" t="s">
        <v>133</v>
      </c>
      <c r="I21" s="114" t="s">
        <v>134</v>
      </c>
      <c r="J21" s="115" t="s">
        <v>135</v>
      </c>
      <c r="K21" s="113" t="s">
        <v>133</v>
      </c>
      <c r="L21" s="114" t="s">
        <v>134</v>
      </c>
      <c r="M21" s="116" t="s">
        <v>135</v>
      </c>
    </row>
    <row r="22" spans="2:13" x14ac:dyDescent="0.25">
      <c r="B22" s="126" t="s">
        <v>136</v>
      </c>
      <c r="C22" s="29" t="s">
        <v>137</v>
      </c>
      <c r="D22" s="121" t="s">
        <v>138</v>
      </c>
      <c r="E22" s="117" t="s">
        <v>139</v>
      </c>
      <c r="F22" s="118" t="s">
        <v>140</v>
      </c>
      <c r="G22" s="119" t="s">
        <v>133</v>
      </c>
      <c r="H22" s="117" t="s">
        <v>139</v>
      </c>
      <c r="I22" s="118" t="s">
        <v>140</v>
      </c>
      <c r="J22" s="119" t="s">
        <v>133</v>
      </c>
      <c r="K22" s="117" t="s">
        <v>139</v>
      </c>
      <c r="L22" s="118" t="s">
        <v>140</v>
      </c>
      <c r="M22" s="120" t="s">
        <v>133</v>
      </c>
    </row>
    <row r="23" spans="2:13" x14ac:dyDescent="0.25">
      <c r="B23" s="127" t="s">
        <v>141</v>
      </c>
      <c r="C23" s="46" t="s">
        <v>142</v>
      </c>
      <c r="D23" s="46" t="s">
        <v>143</v>
      </c>
      <c r="E23" s="150">
        <f>SUM('Table 4.11'!E23,'Table 4.21'!E23,'Table 4.31'!E23,'Table 4.44'!E23,'Table 4.60'!E23)</f>
        <v>6122.9062826136251</v>
      </c>
      <c r="F23" s="151"/>
      <c r="G23" s="152"/>
      <c r="H23" s="150">
        <f>SUM('Table 4.11'!H23,'Table 4.21'!H23,'Table 4.31'!H23,'Table 4.44'!H23,'Table 4.60'!H23)</f>
        <v>8124.4277204507325</v>
      </c>
      <c r="I23" s="151"/>
      <c r="J23" s="152"/>
      <c r="K23" s="150">
        <f>SUM('Table 4.11'!K23,'Table 4.21'!K23,'Table 4.31'!K23,'Table 4.44'!K23,'Table 4.60'!K23)</f>
        <v>64555.566320870195</v>
      </c>
      <c r="L23" s="151"/>
      <c r="M23" s="156"/>
    </row>
    <row r="24" spans="2:13" x14ac:dyDescent="0.25">
      <c r="B24" s="127" t="s">
        <v>144</v>
      </c>
      <c r="C24" s="46" t="s">
        <v>145</v>
      </c>
      <c r="D24" s="46" t="s">
        <v>251</v>
      </c>
      <c r="E24" s="153">
        <f>SUM('Table 4.11'!E24,'Table 4.21'!E24,'Table 4.31'!E24,'Table 4.44'!E24,'Table 4.60'!E24)</f>
        <v>5400.9410514695774</v>
      </c>
      <c r="G24" s="154"/>
      <c r="H24" s="153">
        <f>SUM('Table 4.11'!H24,'Table 4.21'!H24,'Table 4.31'!H24,'Table 4.44'!H24,'Table 4.60'!H24)</f>
        <v>18906.339093023369</v>
      </c>
      <c r="J24" s="154"/>
      <c r="K24" s="153">
        <f>SUM('Table 4.11'!K24,'Table 4.21'!K24,'Table 4.31'!K24,'Table 4.44'!K24,'Table 4.60'!K24)</f>
        <v>35209.669145339132</v>
      </c>
      <c r="M24" s="17"/>
    </row>
    <row r="25" spans="2:13" x14ac:dyDescent="0.25">
      <c r="B25" s="127" t="s">
        <v>146</v>
      </c>
      <c r="C25" s="46" t="s">
        <v>145</v>
      </c>
      <c r="D25" s="46" t="s">
        <v>252</v>
      </c>
      <c r="E25" s="153">
        <f>SUM('Table 4.11'!E25,'Table 4.21'!E25,'Table 4.31'!E25,'Table 4.44'!E25,'Table 4.60'!E25)</f>
        <v>7393.0429386962232</v>
      </c>
      <c r="G25" s="154"/>
      <c r="H25" s="153">
        <f>SUM('Table 4.11'!H25,'Table 4.21'!H25,'Table 4.31'!H25,'Table 4.44'!H25,'Table 4.60'!H25)</f>
        <v>11198.453286149539</v>
      </c>
      <c r="J25" s="154"/>
      <c r="K25" s="153">
        <f>SUM('Table 4.11'!K25,'Table 4.21'!K25,'Table 4.31'!K25,'Table 4.44'!K25,'Table 4.60'!K25)</f>
        <v>13339.386427079768</v>
      </c>
      <c r="M25" s="17"/>
    </row>
    <row r="26" spans="2:13" x14ac:dyDescent="0.25">
      <c r="B26" s="128" t="s">
        <v>147</v>
      </c>
      <c r="C26" s="46" t="s">
        <v>148</v>
      </c>
      <c r="D26" s="46" t="s">
        <v>149</v>
      </c>
      <c r="E26" s="153">
        <f>SUM('Table 4.11'!E26,'Table 4.21'!E26,'Table 4.31'!E26,'Table 4.44'!E26,'Table 4.60'!E26)</f>
        <v>25868.767320129235</v>
      </c>
      <c r="G26" s="154"/>
      <c r="H26" s="153">
        <f>SUM('Table 4.11'!H26,'Table 4.21'!H26,'Table 4.31'!H26,'Table 4.44'!H26,'Table 4.60'!H26)</f>
        <v>223182.62095867764</v>
      </c>
      <c r="J26" s="154"/>
      <c r="K26" s="153">
        <f>SUM('Table 4.11'!K26,'Table 4.21'!K26,'Table 4.31'!K26,'Table 4.44'!K26,'Table 4.60'!K26)</f>
        <v>0</v>
      </c>
      <c r="M26" s="17"/>
    </row>
    <row r="27" spans="2:13" x14ac:dyDescent="0.25">
      <c r="B27" s="129" t="s">
        <v>150</v>
      </c>
      <c r="C27" s="122" t="s">
        <v>142</v>
      </c>
      <c r="D27" s="123" t="s">
        <v>151</v>
      </c>
      <c r="E27" s="155">
        <f>SUM('Table 4.11'!E27,'Table 4.21'!E27,'Table 4.31'!E27,'Table 4.44'!E27,'Table 4.60'!E27)</f>
        <v>7888.7664407811999</v>
      </c>
      <c r="F27" s="29"/>
      <c r="G27" s="121"/>
      <c r="H27" s="155">
        <f>SUM('Table 4.11'!H27,'Table 4.21'!H27,'Table 4.31'!H27,'Table 4.44'!H27,'Table 4.60'!H27)</f>
        <v>32786.822167552207</v>
      </c>
      <c r="I27" s="29"/>
      <c r="J27" s="121"/>
      <c r="K27" s="155">
        <f>SUM('Table 4.11'!K27,'Table 4.21'!K27,'Table 4.31'!K27,'Table 4.44'!K27,'Table 4.60'!K27)</f>
        <v>0</v>
      </c>
      <c r="L27" s="29"/>
      <c r="M27" s="130"/>
    </row>
    <row r="28" spans="2:13" ht="13.5" thickBot="1" x14ac:dyDescent="0.35">
      <c r="B28" s="87"/>
      <c r="C28" s="84"/>
      <c r="D28" s="131" t="s">
        <v>17</v>
      </c>
      <c r="E28" s="132">
        <f>SUM(E23:E27)</f>
        <v>52674.424033689858</v>
      </c>
      <c r="F28" s="133">
        <f>SUM('Table 4.11'!F28,'Table 4.21'!F28,'Table 4.31'!F28,'Table 4.44'!F28,'Table 4.60'!F28)</f>
        <v>58606.656070739504</v>
      </c>
      <c r="G28" s="134">
        <f>IF(F28&lt;&gt;0,E28/F28,0)</f>
        <v>0.89877886856589617</v>
      </c>
      <c r="H28" s="132">
        <f>SUM(H23:H27)</f>
        <v>294198.66322585347</v>
      </c>
      <c r="I28" s="133">
        <f>SUM('Table 4.11'!I28,'Table 4.21'!I28,'Table 4.31'!I28,'Table 4.44'!I28,'Table 4.60'!I28)</f>
        <v>78970.184576329353</v>
      </c>
      <c r="J28" s="134">
        <f>IF(I28&lt;&gt;0,H28/I28,0)</f>
        <v>3.7254397315165582</v>
      </c>
      <c r="K28" s="132">
        <f>SUM(K23:K27)</f>
        <v>113104.62189328909</v>
      </c>
      <c r="L28" s="133">
        <f>SUM('Table 4.11'!L28,'Table 4.21'!L28,'Table 4.31'!L28,'Table 4.44'!L28,'Table 4.60'!L28)</f>
        <v>1681407.8138100437</v>
      </c>
      <c r="M28" s="135">
        <f>IF(L28&lt;&gt;0,K28/L28,0)</f>
        <v>6.7267810321991903E-2</v>
      </c>
    </row>
    <row r="29" spans="2:13" ht="13.5" thickBot="1" x14ac:dyDescent="0.35">
      <c r="D29" s="42"/>
      <c r="E29" s="47"/>
      <c r="F29" s="90"/>
      <c r="G29" s="91"/>
      <c r="H29" s="47"/>
      <c r="I29" s="90"/>
      <c r="J29" s="91"/>
      <c r="K29" s="47"/>
      <c r="L29" s="90"/>
      <c r="M29" s="91"/>
    </row>
    <row r="30" spans="2:13" ht="15.5" x14ac:dyDescent="0.35">
      <c r="B30" s="4" t="s">
        <v>168</v>
      </c>
      <c r="C30" s="124"/>
      <c r="D30" s="124"/>
      <c r="E30" s="83"/>
      <c r="F30" s="83"/>
      <c r="G30" s="83"/>
      <c r="H30" s="83"/>
      <c r="I30" s="83"/>
      <c r="J30" s="83"/>
      <c r="K30" s="83"/>
      <c r="L30" s="83"/>
      <c r="M30" s="35"/>
    </row>
    <row r="31" spans="2:13" ht="12.75" customHeight="1" x14ac:dyDescent="0.35">
      <c r="B31" s="125"/>
      <c r="C31" s="47"/>
      <c r="D31" s="47"/>
      <c r="E31" s="109" t="s">
        <v>129</v>
      </c>
      <c r="F31" s="110"/>
      <c r="G31" s="110"/>
      <c r="H31" s="110"/>
      <c r="I31" s="110"/>
      <c r="J31" s="110"/>
      <c r="K31" s="110"/>
      <c r="L31" s="110"/>
      <c r="M31" s="111"/>
    </row>
    <row r="32" spans="2:13" ht="13" x14ac:dyDescent="0.3">
      <c r="B32" s="16"/>
      <c r="C32" s="47"/>
      <c r="D32" s="47"/>
      <c r="E32" s="109" t="s">
        <v>130</v>
      </c>
      <c r="F32" s="110"/>
      <c r="G32" s="112"/>
      <c r="H32" s="109" t="s">
        <v>131</v>
      </c>
      <c r="I32" s="110"/>
      <c r="J32" s="112"/>
      <c r="K32" s="109" t="s">
        <v>132</v>
      </c>
      <c r="L32" s="110"/>
      <c r="M32" s="111"/>
    </row>
    <row r="33" spans="2:13" ht="13" x14ac:dyDescent="0.3">
      <c r="B33" s="16"/>
      <c r="C33" s="48"/>
      <c r="D33" s="48"/>
      <c r="E33" s="113" t="s">
        <v>133</v>
      </c>
      <c r="F33" s="114" t="s">
        <v>134</v>
      </c>
      <c r="G33" s="115" t="s">
        <v>135</v>
      </c>
      <c r="H33" s="113" t="s">
        <v>133</v>
      </c>
      <c r="I33" s="114" t="s">
        <v>134</v>
      </c>
      <c r="J33" s="115" t="s">
        <v>135</v>
      </c>
      <c r="K33" s="113" t="s">
        <v>133</v>
      </c>
      <c r="L33" s="114" t="s">
        <v>134</v>
      </c>
      <c r="M33" s="116" t="s">
        <v>135</v>
      </c>
    </row>
    <row r="34" spans="2:13" x14ac:dyDescent="0.25">
      <c r="B34" s="126" t="s">
        <v>136</v>
      </c>
      <c r="C34" s="29" t="s">
        <v>137</v>
      </c>
      <c r="D34" s="121" t="s">
        <v>138</v>
      </c>
      <c r="E34" s="117" t="s">
        <v>139</v>
      </c>
      <c r="F34" s="118" t="s">
        <v>140</v>
      </c>
      <c r="G34" s="119" t="s">
        <v>133</v>
      </c>
      <c r="H34" s="117" t="s">
        <v>139</v>
      </c>
      <c r="I34" s="118" t="s">
        <v>140</v>
      </c>
      <c r="J34" s="119" t="s">
        <v>133</v>
      </c>
      <c r="K34" s="117" t="s">
        <v>139</v>
      </c>
      <c r="L34" s="118" t="s">
        <v>140</v>
      </c>
      <c r="M34" s="120" t="s">
        <v>133</v>
      </c>
    </row>
    <row r="35" spans="2:13" x14ac:dyDescent="0.25">
      <c r="B35" s="127" t="s">
        <v>141</v>
      </c>
      <c r="C35" s="46" t="s">
        <v>142</v>
      </c>
      <c r="D35" s="46" t="s">
        <v>143</v>
      </c>
      <c r="E35" s="150">
        <f>E9+E23</f>
        <v>7913.3666060567721</v>
      </c>
      <c r="F35" s="151"/>
      <c r="G35" s="152"/>
      <c r="H35" s="150">
        <f>H9+H23</f>
        <v>79507.271916163809</v>
      </c>
      <c r="I35" s="151"/>
      <c r="J35" s="152"/>
      <c r="K35" s="150">
        <f>K9+K23</f>
        <v>85743.539062593103</v>
      </c>
      <c r="L35" s="151"/>
      <c r="M35" s="156"/>
    </row>
    <row r="36" spans="2:13" x14ac:dyDescent="0.25">
      <c r="B36" s="127" t="s">
        <v>144</v>
      </c>
      <c r="C36" s="46" t="s">
        <v>145</v>
      </c>
      <c r="D36" s="46" t="s">
        <v>251</v>
      </c>
      <c r="E36" s="153">
        <f>E10+E24</f>
        <v>5588.6183876997047</v>
      </c>
      <c r="G36" s="154"/>
      <c r="H36" s="153">
        <f>H10+H24</f>
        <v>33946.822375383745</v>
      </c>
      <c r="J36" s="154"/>
      <c r="K36" s="153">
        <f>K10+K24</f>
        <v>37813.109607461796</v>
      </c>
      <c r="M36" s="17"/>
    </row>
    <row r="37" spans="2:13" x14ac:dyDescent="0.25">
      <c r="B37" s="127" t="s">
        <v>146</v>
      </c>
      <c r="C37" s="46" t="s">
        <v>145</v>
      </c>
      <c r="D37" s="46" t="s">
        <v>252</v>
      </c>
      <c r="E37" s="153">
        <f>E11+E25</f>
        <v>14146.29625897766</v>
      </c>
      <c r="G37" s="154"/>
      <c r="H37" s="153">
        <f>H11+H25</f>
        <v>14618.471135592725</v>
      </c>
      <c r="J37" s="154"/>
      <c r="K37" s="153">
        <f>K11+K25</f>
        <v>14113.052317402329</v>
      </c>
      <c r="M37" s="17"/>
    </row>
    <row r="38" spans="2:13" x14ac:dyDescent="0.25">
      <c r="B38" s="128" t="s">
        <v>160</v>
      </c>
      <c r="C38" s="46" t="s">
        <v>148</v>
      </c>
      <c r="D38" s="3" t="s">
        <v>161</v>
      </c>
      <c r="E38" s="153">
        <f>E12</f>
        <v>31774.65765475421</v>
      </c>
      <c r="G38" s="154"/>
      <c r="H38" s="153">
        <f>H12</f>
        <v>-6969.0358682109809</v>
      </c>
      <c r="J38" s="154"/>
      <c r="K38" s="153">
        <f>K12</f>
        <v>48848.390938035438</v>
      </c>
      <c r="M38" s="17"/>
    </row>
    <row r="39" spans="2:13" x14ac:dyDescent="0.25">
      <c r="B39" s="128" t="s">
        <v>162</v>
      </c>
      <c r="C39" s="46" t="s">
        <v>145</v>
      </c>
      <c r="D39" s="3" t="s">
        <v>163</v>
      </c>
      <c r="E39" s="153">
        <f>E13</f>
        <v>27406.091183793895</v>
      </c>
      <c r="G39" s="154"/>
      <c r="H39" s="153">
        <f>H13</f>
        <v>5311.6516648180823</v>
      </c>
      <c r="J39" s="154"/>
      <c r="K39" s="153">
        <f>K13</f>
        <v>41299.061668897368</v>
      </c>
      <c r="M39" s="17"/>
    </row>
    <row r="40" spans="2:13" x14ac:dyDescent="0.25">
      <c r="B40" s="128" t="s">
        <v>147</v>
      </c>
      <c r="C40" s="46" t="s">
        <v>148</v>
      </c>
      <c r="D40" s="46" t="s">
        <v>149</v>
      </c>
      <c r="E40" s="153">
        <f>E14+E26</f>
        <v>89294.744068701533</v>
      </c>
      <c r="G40" s="154"/>
      <c r="H40" s="153">
        <f>H14+H26</f>
        <v>748706.38761953672</v>
      </c>
      <c r="J40" s="154"/>
      <c r="K40" s="153">
        <f>K14+K26</f>
        <v>0</v>
      </c>
      <c r="M40" s="17"/>
    </row>
    <row r="41" spans="2:13" x14ac:dyDescent="0.25">
      <c r="B41" s="129" t="s">
        <v>150</v>
      </c>
      <c r="C41" s="122" t="s">
        <v>142</v>
      </c>
      <c r="D41" s="123" t="s">
        <v>151</v>
      </c>
      <c r="E41" s="155">
        <f>E15+E27</f>
        <v>7888.7664407811999</v>
      </c>
      <c r="F41" s="29"/>
      <c r="G41" s="121"/>
      <c r="H41" s="155">
        <f>H15+H27</f>
        <v>38589.973757272142</v>
      </c>
      <c r="I41" s="29"/>
      <c r="J41" s="121"/>
      <c r="K41" s="155">
        <f>K15+K27</f>
        <v>0</v>
      </c>
      <c r="L41" s="29"/>
      <c r="M41" s="130"/>
    </row>
    <row r="42" spans="2:13" ht="13.5" thickBot="1" x14ac:dyDescent="0.35">
      <c r="B42" s="87"/>
      <c r="C42" s="84"/>
      <c r="D42" s="131" t="s">
        <v>17</v>
      </c>
      <c r="E42" s="132">
        <f>SUM(E35:E41)</f>
        <v>184012.540600765</v>
      </c>
      <c r="F42" s="133">
        <f>F16+F28</f>
        <v>548151.35107073945</v>
      </c>
      <c r="G42" s="134">
        <f>IF(F42&lt;&gt;0,E42/F42,0)</f>
        <v>0.33569659226657278</v>
      </c>
      <c r="H42" s="132">
        <f>SUM(H35:H41)</f>
        <v>913711.54260055628</v>
      </c>
      <c r="I42" s="133">
        <f>I16+I28</f>
        <v>1261592.6695763292</v>
      </c>
      <c r="J42" s="134">
        <f>IF(I42&lt;&gt;0,H42/I42,0)</f>
        <v>0.72425241889476177</v>
      </c>
      <c r="K42" s="132">
        <f>SUM(K35:K41)</f>
        <v>227817.15359439005</v>
      </c>
      <c r="L42" s="133">
        <f>L16+L28</f>
        <v>2561106.0078100436</v>
      </c>
      <c r="M42" s="135">
        <f>IF(L42&lt;&gt;0,K42/L42,0)</f>
        <v>8.8952645029009347E-2</v>
      </c>
    </row>
    <row r="43" spans="2:13" ht="12.75" customHeight="1" thickBot="1" x14ac:dyDescent="0.35">
      <c r="D43" s="42"/>
      <c r="E43" s="47"/>
      <c r="F43" s="90"/>
      <c r="G43" s="91"/>
      <c r="H43" s="47"/>
      <c r="I43" s="90"/>
      <c r="J43" s="91"/>
      <c r="K43" s="47"/>
      <c r="L43" s="90"/>
      <c r="M43" s="91"/>
    </row>
    <row r="44" spans="2:13" ht="15.75" customHeight="1" x14ac:dyDescent="0.35">
      <c r="B44" s="4" t="s">
        <v>18</v>
      </c>
      <c r="C44" s="83"/>
      <c r="D44" s="83"/>
      <c r="E44" s="136" t="s">
        <v>174</v>
      </c>
      <c r="F44" s="137"/>
      <c r="G44" s="138"/>
      <c r="H44" s="136" t="s">
        <v>175</v>
      </c>
      <c r="I44" s="137"/>
      <c r="J44" s="138"/>
      <c r="K44" s="136" t="s">
        <v>15</v>
      </c>
      <c r="L44" s="137"/>
      <c r="M44" s="139"/>
    </row>
    <row r="45" spans="2:13" ht="13" x14ac:dyDescent="0.3">
      <c r="B45" s="140"/>
      <c r="E45" s="113" t="s">
        <v>133</v>
      </c>
      <c r="F45" s="114" t="s">
        <v>134</v>
      </c>
      <c r="G45" s="115" t="s">
        <v>135</v>
      </c>
      <c r="H45" s="113" t="s">
        <v>133</v>
      </c>
      <c r="I45" s="114" t="s">
        <v>134</v>
      </c>
      <c r="J45" s="115" t="s">
        <v>135</v>
      </c>
      <c r="K45" s="113" t="s">
        <v>133</v>
      </c>
      <c r="L45" s="114" t="s">
        <v>134</v>
      </c>
      <c r="M45" s="116" t="s">
        <v>135</v>
      </c>
    </row>
    <row r="46" spans="2:13" x14ac:dyDescent="0.25">
      <c r="B46" s="13"/>
      <c r="E46" s="117" t="s">
        <v>139</v>
      </c>
      <c r="F46" s="118" t="s">
        <v>140</v>
      </c>
      <c r="G46" s="119" t="s">
        <v>133</v>
      </c>
      <c r="H46" s="117" t="s">
        <v>139</v>
      </c>
      <c r="I46" s="118" t="s">
        <v>140</v>
      </c>
      <c r="J46" s="119" t="s">
        <v>133</v>
      </c>
      <c r="K46" s="117" t="s">
        <v>139</v>
      </c>
      <c r="L46" s="118" t="s">
        <v>140</v>
      </c>
      <c r="M46" s="120" t="s">
        <v>133</v>
      </c>
    </row>
    <row r="47" spans="2:13" ht="12.75" customHeight="1" x14ac:dyDescent="0.3">
      <c r="B47" s="127" t="s">
        <v>19</v>
      </c>
      <c r="E47" s="150">
        <f>SUM('Table 4.11'!E47,'Table 4.21'!E47,'Table 4.31'!E47,'Table 4.44'!E47,'Table 4.60'!E47)</f>
        <v>39625.731152479588</v>
      </c>
      <c r="F47" s="157">
        <f>SUM('Table 4.11'!F47,'Table 4.21'!F47,'Table 4.31'!F47,'Table 4.44'!F47,'Table 4.60'!F47)</f>
        <v>595396.85288367933</v>
      </c>
      <c r="G47" s="158">
        <f>IF(F47&lt;&gt;0,E47/F47,0)</f>
        <v>6.6553477668819874E-2</v>
      </c>
      <c r="H47" s="150">
        <f>SUM('Table 4.11'!H47,'Table 4.21'!H47,'Table 4.31'!H47,'Table 4.44'!H47,'Table 4.60'!H47)</f>
        <v>57238.668417813482</v>
      </c>
      <c r="I47" s="157">
        <f>SUM('Table 4.11'!I47,'Table 4.21'!I47,'Table 4.31'!I47,'Table 4.44'!I47,'Table 4.60'!I47)</f>
        <v>79057.586972297111</v>
      </c>
      <c r="J47" s="158">
        <f>IF(I47&lt;&gt;0,H47/I47,0)</f>
        <v>0.72401233847259616</v>
      </c>
      <c r="K47" s="21">
        <f>SUM(E47,H47)</f>
        <v>96864.39957029307</v>
      </c>
      <c r="L47" s="19">
        <f>SUM(F47,I47)</f>
        <v>674454.4398559765</v>
      </c>
      <c r="M47" s="141">
        <f>IF(L47&lt;&gt;0,K47/L47,0)</f>
        <v>0.14361889231684435</v>
      </c>
    </row>
    <row r="48" spans="2:13" ht="13" x14ac:dyDescent="0.3">
      <c r="B48" s="129" t="s">
        <v>221</v>
      </c>
      <c r="C48" s="29"/>
      <c r="D48" s="29"/>
      <c r="E48" s="155">
        <f>SUM('Table 4.11'!E48,'Table 4.21'!E48,'Table 4.31'!E48,'Table 4.44'!E48,'Table 4.60'!E48)</f>
        <v>29292.321191969182</v>
      </c>
      <c r="F48" s="28">
        <f>SUM('Table 4.11'!F48,'Table 4.21'!F48,'Table 4.31'!F48,'Table 4.44'!F48,'Table 4.60'!F48)</f>
        <v>38219.867852591153</v>
      </c>
      <c r="G48" s="159">
        <f>IF(F48&lt;&gt;0,E48/F48,0)</f>
        <v>0.76641607723359206</v>
      </c>
      <c r="H48" s="155">
        <f>SUM('Table 4.11'!H48,'Table 4.21'!H48,'Table 4.31'!H48,'Table 4.44'!H48,'Table 4.60'!H48)</f>
        <v>24906.560877308722</v>
      </c>
      <c r="I48" s="28">
        <f>SUM('Table 4.11'!I48,'Table 4.21'!I48,'Table 4.31'!I48,'Table 4.44'!I48,'Table 4.60'!I48)</f>
        <v>16672.830178882195</v>
      </c>
      <c r="J48" s="159">
        <f>IF(I48&lt;&gt;0,H48/I48,0)</f>
        <v>1.4938412141242445</v>
      </c>
      <c r="K48" s="30">
        <f>SUM(E48,H48)</f>
        <v>54198.882069277905</v>
      </c>
      <c r="L48" s="28">
        <f>SUM(F48,I48)</f>
        <v>54892.698031473352</v>
      </c>
      <c r="M48" s="142">
        <f>IF(L48&lt;&gt;0,K48/L48,0)</f>
        <v>0.98736050536634867</v>
      </c>
    </row>
    <row r="49" spans="2:13" ht="13.5" thickBot="1" x14ac:dyDescent="0.35">
      <c r="B49" s="87"/>
      <c r="C49" s="84"/>
      <c r="D49" s="131" t="s">
        <v>17</v>
      </c>
      <c r="E49" s="132">
        <f>SUM(E47:E48)</f>
        <v>68918.052344448777</v>
      </c>
      <c r="F49" s="133">
        <f>SUM(F47:F48)</f>
        <v>633616.72073627054</v>
      </c>
      <c r="G49" s="143">
        <f>IF(F49&lt;&gt;0,E49/F49,0)</f>
        <v>0.1087693081463588</v>
      </c>
      <c r="H49" s="132">
        <f>SUM(H47:H48)</f>
        <v>82145.229295122204</v>
      </c>
      <c r="I49" s="133">
        <f>SUM(I47:I48)</f>
        <v>95730.41715117931</v>
      </c>
      <c r="J49" s="143">
        <f>IF(I49&lt;&gt;0,H49/I49,0)</f>
        <v>0.85808911879488503</v>
      </c>
      <c r="K49" s="132">
        <f>SUM(K47:K48)</f>
        <v>151063.28163957098</v>
      </c>
      <c r="L49" s="133">
        <f>SUM(L47:L48)</f>
        <v>729347.13788744982</v>
      </c>
      <c r="M49" s="135">
        <f>IF(L49&lt;&gt;0,K49/L49,0)</f>
        <v>0.20712123732619969</v>
      </c>
    </row>
    <row r="50" spans="2:13" ht="12.75" customHeight="1" thickBot="1" x14ac:dyDescent="0.3"/>
    <row r="51" spans="2:13" ht="15.75" customHeight="1" x14ac:dyDescent="0.35">
      <c r="B51" s="145" t="s">
        <v>15</v>
      </c>
      <c r="C51" s="83"/>
      <c r="D51" s="83"/>
      <c r="E51" s="136" t="s">
        <v>174</v>
      </c>
      <c r="F51" s="137"/>
      <c r="G51" s="138"/>
      <c r="H51" s="136" t="s">
        <v>175</v>
      </c>
      <c r="I51" s="137"/>
      <c r="J51" s="138"/>
      <c r="K51" s="136" t="s">
        <v>15</v>
      </c>
      <c r="L51" s="137"/>
      <c r="M51" s="139"/>
    </row>
    <row r="52" spans="2:13" ht="13" x14ac:dyDescent="0.3">
      <c r="B52" s="13"/>
      <c r="D52" s="106"/>
      <c r="E52" s="113" t="s">
        <v>133</v>
      </c>
      <c r="F52" s="114" t="s">
        <v>134</v>
      </c>
      <c r="G52" s="115" t="s">
        <v>135</v>
      </c>
      <c r="H52" s="113" t="s">
        <v>133</v>
      </c>
      <c r="I52" s="114" t="s">
        <v>134</v>
      </c>
      <c r="J52" s="115" t="s">
        <v>135</v>
      </c>
      <c r="K52" s="113" t="s">
        <v>133</v>
      </c>
      <c r="L52" s="114" t="s">
        <v>134</v>
      </c>
      <c r="M52" s="116" t="s">
        <v>135</v>
      </c>
    </row>
    <row r="53" spans="2:13" ht="12.75" customHeight="1" x14ac:dyDescent="0.3">
      <c r="B53" s="13"/>
      <c r="D53" s="42"/>
      <c r="E53" s="117" t="s">
        <v>139</v>
      </c>
      <c r="F53" s="118" t="s">
        <v>140</v>
      </c>
      <c r="G53" s="119" t="s">
        <v>133</v>
      </c>
      <c r="H53" s="117" t="s">
        <v>139</v>
      </c>
      <c r="I53" s="118" t="s">
        <v>140</v>
      </c>
      <c r="J53" s="119" t="s">
        <v>133</v>
      </c>
      <c r="K53" s="117" t="s">
        <v>139</v>
      </c>
      <c r="L53" s="118" t="s">
        <v>140</v>
      </c>
      <c r="M53" s="120" t="s">
        <v>133</v>
      </c>
    </row>
    <row r="54" spans="2:13" ht="12.75" customHeight="1" x14ac:dyDescent="0.3">
      <c r="B54" s="13" t="s">
        <v>176</v>
      </c>
      <c r="D54" s="42"/>
      <c r="E54" s="150">
        <f>SUM(E16,H16,K16)</f>
        <v>865563.52764287894</v>
      </c>
      <c r="F54" s="157">
        <f>SUM(F16,I16,L16)</f>
        <v>2551865.3739999994</v>
      </c>
      <c r="G54" s="158">
        <f>IF(F54&lt;&gt;0,E54/F54,0)</f>
        <v>0.33918855456160873</v>
      </c>
      <c r="H54" s="150">
        <f>SUM(E28,H28,K28)</f>
        <v>459977.70915283239</v>
      </c>
      <c r="I54" s="157">
        <f>SUM(F28,I28,L28)</f>
        <v>1818984.6544571125</v>
      </c>
      <c r="J54" s="158">
        <f>IF(I54&lt;&gt;0,H54/I54,0)</f>
        <v>0.25287608008442253</v>
      </c>
      <c r="K54" s="21">
        <f>SUM(E54,H54)</f>
        <v>1325541.2367957113</v>
      </c>
      <c r="L54" s="19">
        <f>SUM(F54,I54)</f>
        <v>4370850.0284571117</v>
      </c>
      <c r="M54" s="146">
        <f>IF(L54&lt;&gt;0,K54/L54,0)</f>
        <v>0.3032685240091893</v>
      </c>
    </row>
    <row r="55" spans="2:13" ht="12.75" customHeight="1" x14ac:dyDescent="0.3">
      <c r="B55" s="126" t="s">
        <v>177</v>
      </c>
      <c r="C55" s="29"/>
      <c r="D55" s="144"/>
      <c r="E55" s="155">
        <f>E49</f>
        <v>68918.052344448777</v>
      </c>
      <c r="F55" s="28">
        <f>F49</f>
        <v>633616.72073627054</v>
      </c>
      <c r="G55" s="159">
        <f>IF(F55&lt;&gt;0,E55/F55,0)</f>
        <v>0.1087693081463588</v>
      </c>
      <c r="H55" s="155">
        <f>H49</f>
        <v>82145.229295122204</v>
      </c>
      <c r="I55" s="28">
        <f>I49</f>
        <v>95730.41715117931</v>
      </c>
      <c r="J55" s="159">
        <f>IF(I55&lt;&gt;0,H55/I55,0)</f>
        <v>0.85808911879488503</v>
      </c>
      <c r="K55" s="30">
        <f>SUM(E55,H55)</f>
        <v>151063.28163957098</v>
      </c>
      <c r="L55" s="28">
        <f>SUM(F55,I55)</f>
        <v>729347.13788744982</v>
      </c>
      <c r="M55" s="147">
        <f>IF(L55&lt;&gt;0,K55/L55,0)</f>
        <v>0.20712123732619969</v>
      </c>
    </row>
    <row r="56" spans="2:13" ht="12.75" customHeight="1" thickBot="1" x14ac:dyDescent="0.35">
      <c r="B56" s="87"/>
      <c r="C56" s="84"/>
      <c r="D56" s="131" t="s">
        <v>15</v>
      </c>
      <c r="E56" s="132">
        <f>SUM(E54:E55)</f>
        <v>934481.57998732768</v>
      </c>
      <c r="F56" s="149">
        <f>F54</f>
        <v>2551865.3739999994</v>
      </c>
      <c r="G56" s="134">
        <f>IF(F56&lt;&gt;0,E56/F56,0)</f>
        <v>0.36619548566645033</v>
      </c>
      <c r="H56" s="148">
        <f>SUM(H54:H55)</f>
        <v>542122.9384479546</v>
      </c>
      <c r="I56" s="149">
        <f>I54</f>
        <v>1818984.6544571125</v>
      </c>
      <c r="J56" s="134">
        <f>IF(I56&lt;&gt;0,H56/I56,0)</f>
        <v>0.29803601537790575</v>
      </c>
      <c r="K56" s="148">
        <f>SUM(K54:K55)</f>
        <v>1476604.5184352824</v>
      </c>
      <c r="L56" s="149">
        <f>L54</f>
        <v>4370850.0284571117</v>
      </c>
      <c r="M56" s="135">
        <f>IF(L56&lt;&gt;0,K56/L56,0)</f>
        <v>0.33783005795705978</v>
      </c>
    </row>
    <row r="57" spans="2:13" ht="12.75" hidden="1" customHeight="1" x14ac:dyDescent="0.25"/>
    <row r="58" spans="2:13" ht="13" hidden="1" x14ac:dyDescent="0.3">
      <c r="B58" s="92" t="s">
        <v>152</v>
      </c>
      <c r="C58" s="93">
        <f>SUM(E59:L81)</f>
        <v>-2.7284841053187847E-12</v>
      </c>
    </row>
    <row r="59" spans="2:13" ht="13" hidden="1" x14ac:dyDescent="0.3">
      <c r="B59" s="48"/>
      <c r="C59" s="160"/>
      <c r="D59" s="94" t="s">
        <v>201</v>
      </c>
      <c r="E59" s="98">
        <v>0</v>
      </c>
      <c r="F59" s="98">
        <v>0</v>
      </c>
      <c r="G59" s="96"/>
      <c r="H59" s="98">
        <v>0</v>
      </c>
      <c r="I59" s="98">
        <v>0</v>
      </c>
      <c r="J59" s="96"/>
      <c r="K59" s="98">
        <v>0</v>
      </c>
      <c r="L59" s="98">
        <v>0</v>
      </c>
    </row>
    <row r="60" spans="2:13" ht="13" hidden="1" x14ac:dyDescent="0.3">
      <c r="B60" s="48"/>
      <c r="C60" s="160"/>
      <c r="D60" s="94"/>
      <c r="E60" s="98">
        <v>0</v>
      </c>
      <c r="F60" s="98">
        <v>0</v>
      </c>
      <c r="G60" s="96"/>
      <c r="H60" s="98">
        <v>0</v>
      </c>
      <c r="I60" s="98">
        <v>0</v>
      </c>
      <c r="J60" s="96"/>
      <c r="K60" s="98">
        <v>0</v>
      </c>
      <c r="L60" s="98">
        <v>0</v>
      </c>
    </row>
    <row r="61" spans="2:13" ht="13" hidden="1" x14ac:dyDescent="0.3">
      <c r="B61" s="48"/>
      <c r="C61" s="160"/>
      <c r="D61" s="94"/>
      <c r="E61" s="98">
        <v>0</v>
      </c>
      <c r="F61" s="164"/>
      <c r="G61" s="96"/>
      <c r="H61" s="164"/>
      <c r="I61" s="164"/>
      <c r="J61" s="96"/>
      <c r="K61" s="164"/>
      <c r="L61" s="164"/>
    </row>
    <row r="62" spans="2:13" ht="13" hidden="1" x14ac:dyDescent="0.3">
      <c r="B62" s="48"/>
      <c r="C62" s="160"/>
      <c r="D62" s="94"/>
      <c r="E62" s="98">
        <v>0</v>
      </c>
      <c r="F62" s="164"/>
      <c r="G62" s="96"/>
      <c r="H62" s="164"/>
      <c r="I62" s="164"/>
      <c r="J62" s="96"/>
      <c r="K62" s="164"/>
      <c r="L62" s="164"/>
    </row>
    <row r="63" spans="2:13" hidden="1" x14ac:dyDescent="0.25">
      <c r="D63" s="89"/>
      <c r="E63" s="98">
        <v>0</v>
      </c>
      <c r="F63" s="98">
        <v>0</v>
      </c>
      <c r="G63" s="96"/>
      <c r="H63" s="98">
        <v>0</v>
      </c>
      <c r="I63" s="98">
        <v>0</v>
      </c>
      <c r="J63" s="96"/>
      <c r="K63" s="98">
        <v>0</v>
      </c>
      <c r="L63" s="98">
        <v>0</v>
      </c>
    </row>
    <row r="64" spans="2:13" hidden="1" x14ac:dyDescent="0.25">
      <c r="D64" s="89"/>
      <c r="E64" s="164"/>
      <c r="F64" s="164"/>
      <c r="G64" s="96"/>
      <c r="H64" s="164"/>
      <c r="I64" s="164"/>
      <c r="J64" s="96"/>
      <c r="K64" s="164"/>
      <c r="L64" s="164"/>
    </row>
    <row r="65" spans="4:12" hidden="1" x14ac:dyDescent="0.25">
      <c r="D65" s="89" t="s">
        <v>200</v>
      </c>
      <c r="E65" s="98">
        <v>0</v>
      </c>
      <c r="F65" s="164"/>
      <c r="G65" s="96"/>
      <c r="H65" s="98">
        <v>0</v>
      </c>
      <c r="I65" s="164"/>
      <c r="J65" s="96"/>
      <c r="K65" s="98">
        <v>0</v>
      </c>
      <c r="L65" s="164"/>
    </row>
    <row r="66" spans="4:12" hidden="1" x14ac:dyDescent="0.25">
      <c r="D66" s="89"/>
      <c r="E66" s="98">
        <v>0</v>
      </c>
      <c r="F66" s="164"/>
      <c r="G66" s="96"/>
      <c r="H66" s="98">
        <v>0</v>
      </c>
      <c r="I66" s="164"/>
      <c r="J66" s="96"/>
      <c r="K66" s="98">
        <v>0</v>
      </c>
      <c r="L66" s="164"/>
    </row>
    <row r="67" spans="4:12" hidden="1" x14ac:dyDescent="0.25">
      <c r="D67" s="89"/>
      <c r="E67" s="98">
        <v>0</v>
      </c>
      <c r="F67" s="164"/>
      <c r="G67" s="96"/>
      <c r="H67" s="98">
        <v>0</v>
      </c>
      <c r="I67" s="164"/>
      <c r="J67" s="96"/>
      <c r="K67" s="98">
        <v>0</v>
      </c>
      <c r="L67" s="164"/>
    </row>
    <row r="68" spans="4:12" hidden="1" x14ac:dyDescent="0.25">
      <c r="D68" s="89"/>
      <c r="E68" s="98">
        <v>0</v>
      </c>
      <c r="F68" s="164"/>
      <c r="G68" s="96"/>
      <c r="H68" s="98">
        <v>-1.0004441719502211E-11</v>
      </c>
      <c r="I68" s="164"/>
      <c r="J68" s="96"/>
      <c r="K68" s="98">
        <v>0</v>
      </c>
      <c r="L68" s="164"/>
    </row>
    <row r="69" spans="4:12" hidden="1" x14ac:dyDescent="0.25">
      <c r="D69" s="89"/>
      <c r="E69" s="98">
        <v>0</v>
      </c>
      <c r="F69" s="164"/>
      <c r="G69" s="96"/>
      <c r="H69" s="98">
        <v>7.2759576141834259E-12</v>
      </c>
      <c r="I69" s="164"/>
      <c r="J69" s="96"/>
      <c r="K69" s="98">
        <v>0</v>
      </c>
      <c r="L69" s="164"/>
    </row>
    <row r="70" spans="4:12" hidden="1" x14ac:dyDescent="0.25">
      <c r="D70" s="89"/>
      <c r="E70" s="98">
        <v>0</v>
      </c>
      <c r="F70" s="164"/>
      <c r="G70" s="96"/>
      <c r="H70" s="98">
        <v>0</v>
      </c>
      <c r="I70" s="164"/>
      <c r="J70" s="96"/>
      <c r="K70" s="98">
        <v>0</v>
      </c>
      <c r="L70" s="164"/>
    </row>
    <row r="71" spans="4:12" hidden="1" x14ac:dyDescent="0.25">
      <c r="D71" s="89"/>
      <c r="E71" s="98">
        <v>0</v>
      </c>
      <c r="F71" s="164"/>
      <c r="G71" s="96"/>
      <c r="H71" s="98">
        <v>0</v>
      </c>
      <c r="I71" s="164"/>
      <c r="J71" s="96"/>
      <c r="K71" s="98">
        <v>0</v>
      </c>
      <c r="L71" s="164"/>
    </row>
    <row r="72" spans="4:12" hidden="1" x14ac:dyDescent="0.25">
      <c r="D72" s="89"/>
      <c r="E72" s="98">
        <v>0</v>
      </c>
      <c r="F72" s="98">
        <v>0</v>
      </c>
      <c r="G72" s="96"/>
      <c r="H72" s="98">
        <v>0</v>
      </c>
      <c r="I72" s="98">
        <v>0</v>
      </c>
      <c r="J72" s="96"/>
      <c r="K72" s="98">
        <v>0</v>
      </c>
      <c r="L72" s="98">
        <v>0</v>
      </c>
    </row>
    <row r="73" spans="4:12" hidden="1" x14ac:dyDescent="0.25">
      <c r="D73" s="89"/>
      <c r="E73" s="98">
        <v>0</v>
      </c>
      <c r="F73" s="164"/>
      <c r="G73" s="96"/>
      <c r="H73" s="98">
        <v>0</v>
      </c>
      <c r="I73" s="164"/>
      <c r="J73" s="96"/>
      <c r="K73" s="98">
        <v>0</v>
      </c>
      <c r="L73" s="164"/>
    </row>
    <row r="74" spans="4:12" hidden="1" x14ac:dyDescent="0.25">
      <c r="D74" s="89"/>
      <c r="E74" s="98">
        <v>0</v>
      </c>
      <c r="F74" s="164"/>
      <c r="G74" s="96"/>
      <c r="H74" s="98">
        <v>0</v>
      </c>
      <c r="I74" s="164"/>
      <c r="J74" s="96"/>
      <c r="K74" s="98">
        <v>0</v>
      </c>
      <c r="L74" s="164"/>
    </row>
    <row r="75" spans="4:12" hidden="1" x14ac:dyDescent="0.25">
      <c r="D75" s="89"/>
      <c r="E75" s="98">
        <v>0</v>
      </c>
      <c r="F75" s="164"/>
      <c r="G75" s="96"/>
      <c r="H75" s="98">
        <v>0</v>
      </c>
      <c r="I75" s="164"/>
      <c r="J75" s="96"/>
      <c r="K75" s="98">
        <v>0</v>
      </c>
      <c r="L75" s="164"/>
    </row>
    <row r="76" spans="4:12" hidden="1" x14ac:dyDescent="0.25">
      <c r="D76" s="89"/>
      <c r="E76" s="98">
        <v>0</v>
      </c>
      <c r="F76" s="164"/>
      <c r="G76" s="96"/>
      <c r="H76" s="98">
        <v>0</v>
      </c>
      <c r="I76" s="164"/>
      <c r="J76" s="96"/>
      <c r="K76" s="98">
        <v>0</v>
      </c>
      <c r="L76" s="164"/>
    </row>
    <row r="77" spans="4:12" hidden="1" x14ac:dyDescent="0.25">
      <c r="D77" s="89"/>
      <c r="E77" s="98">
        <v>0</v>
      </c>
      <c r="F77" s="164"/>
      <c r="G77" s="96"/>
      <c r="H77" s="98">
        <v>0</v>
      </c>
      <c r="I77" s="164"/>
      <c r="J77" s="96"/>
      <c r="K77" s="98">
        <v>0</v>
      </c>
      <c r="L77" s="164"/>
    </row>
    <row r="78" spans="4:12" hidden="1" x14ac:dyDescent="0.25">
      <c r="D78" s="89"/>
      <c r="E78" s="98">
        <v>0</v>
      </c>
      <c r="F78" s="98">
        <v>0</v>
      </c>
      <c r="G78" s="96"/>
      <c r="H78" s="98">
        <v>0</v>
      </c>
      <c r="I78" s="98">
        <v>0</v>
      </c>
      <c r="J78" s="96"/>
      <c r="K78" s="98">
        <v>0</v>
      </c>
      <c r="L78" s="98">
        <v>0</v>
      </c>
    </row>
    <row r="79" spans="4:12" hidden="1" x14ac:dyDescent="0.25">
      <c r="D79" s="89"/>
    </row>
    <row r="80" spans="4:12" hidden="1" x14ac:dyDescent="0.25">
      <c r="D80" s="89"/>
      <c r="E80" s="98">
        <v>0</v>
      </c>
      <c r="F80" s="98">
        <v>0</v>
      </c>
      <c r="G80" s="95"/>
      <c r="H80" s="98">
        <v>0</v>
      </c>
      <c r="I80" s="98">
        <v>0</v>
      </c>
      <c r="J80" s="95"/>
      <c r="K80" s="98">
        <v>0</v>
      </c>
      <c r="L80" s="98">
        <v>0</v>
      </c>
    </row>
    <row r="81" spans="2:12" hidden="1" x14ac:dyDescent="0.25">
      <c r="D81" s="89"/>
      <c r="E81" s="98">
        <v>0</v>
      </c>
      <c r="F81" s="98">
        <v>0</v>
      </c>
      <c r="G81" s="95"/>
      <c r="H81" s="98">
        <v>0</v>
      </c>
      <c r="I81" s="98">
        <v>0</v>
      </c>
      <c r="J81" s="95"/>
      <c r="K81" s="98">
        <v>0</v>
      </c>
      <c r="L81" s="98">
        <v>0</v>
      </c>
    </row>
    <row r="82" spans="2:12" x14ac:dyDescent="0.25">
      <c r="B82" s="29"/>
      <c r="C82" s="29"/>
      <c r="D82" s="29"/>
      <c r="E82" s="30"/>
      <c r="F82" s="30"/>
      <c r="G82" s="29"/>
      <c r="H82" s="29"/>
      <c r="I82" s="29"/>
      <c r="J82" s="29"/>
      <c r="K82" s="29"/>
    </row>
    <row r="83" spans="2:12" x14ac:dyDescent="0.25">
      <c r="B83" t="s">
        <v>22</v>
      </c>
    </row>
    <row r="84" spans="2:12" x14ac:dyDescent="0.25">
      <c r="B84" s="46" t="s">
        <v>264</v>
      </c>
      <c r="G84" s="46"/>
    </row>
    <row r="85" spans="2:12" x14ac:dyDescent="0.25">
      <c r="B85" s="46" t="s">
        <v>154</v>
      </c>
      <c r="G85" s="46"/>
    </row>
    <row r="86" spans="2:12" x14ac:dyDescent="0.25">
      <c r="B86" s="46" t="s">
        <v>155</v>
      </c>
      <c r="G86" s="46"/>
    </row>
    <row r="87" spans="2:12" x14ac:dyDescent="0.25">
      <c r="B87" s="46" t="s">
        <v>156</v>
      </c>
      <c r="G87" s="46"/>
    </row>
    <row r="88" spans="2:12" x14ac:dyDescent="0.25">
      <c r="B88" s="3" t="s">
        <v>199</v>
      </c>
      <c r="G88" s="46"/>
    </row>
    <row r="89" spans="2:12" x14ac:dyDescent="0.25">
      <c r="B89" s="46" t="s">
        <v>157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O67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</cols>
  <sheetData>
    <row r="1" spans="1:15" ht="15.5" x14ac:dyDescent="0.35">
      <c r="A1" s="1" t="s">
        <v>260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 thickBot="1" x14ac:dyDescent="0.4">
      <c r="A2" s="107" t="s">
        <v>202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3" x14ac:dyDescent="0.3">
      <c r="A4" s="8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</row>
    <row r="5" spans="1:15" ht="25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</row>
    <row r="6" spans="1:15" ht="13" x14ac:dyDescent="0.3">
      <c r="A6" s="77" t="s">
        <v>23</v>
      </c>
      <c r="O6" s="17"/>
    </row>
    <row r="7" spans="1:15" ht="13" x14ac:dyDescent="0.3">
      <c r="A7" s="16" t="s">
        <v>102</v>
      </c>
      <c r="O7" s="17"/>
    </row>
    <row r="8" spans="1:15" x14ac:dyDescent="0.25">
      <c r="A8" s="18" t="s">
        <v>13</v>
      </c>
      <c r="B8" s="19">
        <f>SUM('Table 4.2'!B8,'Table 4.5'!B8,'Table 4.8'!B8)+SUM('Table 4.12'!B8,'Table 4.15'!B8,'Table 4.18'!B8)+SUM('Table 4.22'!B8,'Table 4.25'!B8,'Table 4.28'!B8)+SUM('Table 4.32'!B8,'Table 4.35'!B8,'Table 4.38'!B8,'Table 4.41'!B8)+SUM('Table 4.45'!B8,'Table 4.48'!B8,'Table 4.51'!B8,'Table 4.54'!B8,'Table 4.57'!B8)</f>
        <v>24477.234750000021</v>
      </c>
      <c r="C8" s="19">
        <f>SUM('Table 4.2'!C8,'Table 4.5'!C8,'Table 4.8'!C8)+SUM('Table 4.12'!C8,'Table 4.15'!C8,'Table 4.18'!C8)+SUM('Table 4.22'!C8,'Table 4.25'!C8,'Table 4.28'!C8)+SUM('Table 4.32'!C8,'Table 4.35'!C8,'Table 4.38'!C8,'Table 4.41'!C8)+SUM('Table 4.45'!C8,'Table 4.48'!C8,'Table 4.51'!C8,'Table 4.54'!C8,'Table 4.57'!C8)</f>
        <v>0</v>
      </c>
      <c r="D8" s="19">
        <f>SUM('Table 4.2'!D8,'Table 4.5'!D8,'Table 4.8'!D8)+SUM('Table 4.12'!D8,'Table 4.15'!D8,'Table 4.18'!D8)+SUM('Table 4.22'!D8,'Table 4.25'!D8,'Table 4.28'!D8)+SUM('Table 4.32'!D8,'Table 4.35'!D8,'Table 4.38'!D8,'Table 4.41'!D8)+SUM('Table 4.45'!D8,'Table 4.48'!D8,'Table 4.51'!D8,'Table 4.54'!D8,'Table 4.57'!D8)</f>
        <v>0</v>
      </c>
      <c r="E8" s="54">
        <f t="shared" ref="E8:E13" si="0">SUM(B8:D8)</f>
        <v>24477.234750000021</v>
      </c>
      <c r="G8" s="51">
        <f>SUM('Table 4.2'!G8,'Table 4.5'!G8,'Table 4.8'!G8)+SUM('Table 4.12'!G8,'Table 4.15'!G8,'Table 4.18'!G8)+SUM('Table 4.22'!G8,'Table 4.25'!G8,'Table 4.28'!G8)+SUM('Table 4.32'!G8,'Table 4.35'!G8,'Table 4.38'!G8,'Table 4.41'!G8)+SUM('Table 4.45'!G8,'Table 4.48'!G8,'Table 4.51'!G8,'Table 4.54'!G8,'Table 4.57'!G8)</f>
        <v>1790.4603234431472</v>
      </c>
      <c r="H8" s="51">
        <f>SUM('Table 4.2'!H8,'Table 4.5'!H8,'Table 4.8'!H8)+SUM('Table 4.12'!H8,'Table 4.15'!H8,'Table 4.18'!H8)+SUM('Table 4.22'!H8,'Table 4.25'!H8,'Table 4.28'!H8)+SUM('Table 4.32'!H8,'Table 4.35'!H8,'Table 4.38'!H8,'Table 4.41'!H8)+SUM('Table 4.45'!H8,'Table 4.48'!H8,'Table 4.51'!H8,'Table 4.54'!H8,'Table 4.57'!H8)</f>
        <v>0</v>
      </c>
      <c r="I8" s="51">
        <f>SUM('Table 4.2'!I8,'Table 4.5'!I8,'Table 4.8'!I8)+SUM('Table 4.12'!I8,'Table 4.15'!I8,'Table 4.18'!I8)+SUM('Table 4.22'!I8,'Table 4.25'!I8,'Table 4.28'!I8)+SUM('Table 4.32'!I8,'Table 4.35'!I8,'Table 4.38'!I8,'Table 4.41'!I8)+SUM('Table 4.45'!I8,'Table 4.48'!I8,'Table 4.51'!I8,'Table 4.54'!I8,'Table 4.57'!I8)</f>
        <v>0</v>
      </c>
      <c r="J8" s="51">
        <f t="shared" ref="J8:J13" si="1">SUM(G8:I8)</f>
        <v>1790.4603234431472</v>
      </c>
      <c r="L8" s="22">
        <f t="shared" ref="L8:O14" si="2">IF(B8&lt;&gt;0,G8/B8,"--")</f>
        <v>7.3147981858659325E-2</v>
      </c>
      <c r="M8" s="22" t="str">
        <f t="shared" si="2"/>
        <v>--</v>
      </c>
      <c r="N8" s="22" t="str">
        <f t="shared" si="2"/>
        <v>--</v>
      </c>
      <c r="O8" s="23">
        <f t="shared" si="2"/>
        <v>7.3147981858659325E-2</v>
      </c>
    </row>
    <row r="9" spans="1:15" x14ac:dyDescent="0.25">
      <c r="A9" s="27" t="s">
        <v>24</v>
      </c>
      <c r="B9" s="19">
        <f>SUM('Table 4.2'!B9,'Table 4.5'!B9,'Table 4.8'!B9)+SUM('Table 4.12'!B9,'Table 4.15'!B9,'Table 4.18'!B9)+SUM('Table 4.22'!B9,'Table 4.25'!B9,'Table 4.28'!B9)+SUM('Table 4.32'!B9,'Table 4.35'!B9,'Table 4.38'!B9,'Table 4.41'!B9)+SUM('Table 4.45'!B9,'Table 4.48'!B9,'Table 4.51'!B9,'Table 4.54'!B9,'Table 4.57'!B9)</f>
        <v>24477.234750000021</v>
      </c>
      <c r="C9" s="19">
        <f>SUM('Table 4.2'!C9,'Table 4.5'!C9,'Table 4.8'!C9)+SUM('Table 4.12'!C9,'Table 4.15'!C9,'Table 4.18'!C9)+SUM('Table 4.22'!C9,'Table 4.25'!C9,'Table 4.28'!C9)+SUM('Table 4.32'!C9,'Table 4.35'!C9,'Table 4.38'!C9,'Table 4.41'!C9)+SUM('Table 4.45'!C9,'Table 4.48'!C9,'Table 4.51'!C9,'Table 4.54'!C9,'Table 4.57'!C9)</f>
        <v>0</v>
      </c>
      <c r="D9" s="19">
        <f>SUM('Table 4.2'!D9,'Table 4.5'!D9,'Table 4.8'!D9)+SUM('Table 4.12'!D9,'Table 4.15'!D9,'Table 4.18'!D9)+SUM('Table 4.22'!D9,'Table 4.25'!D9,'Table 4.28'!D9)+SUM('Table 4.32'!D9,'Table 4.35'!D9,'Table 4.38'!D9,'Table 4.41'!D9)+SUM('Table 4.45'!D9,'Table 4.48'!D9,'Table 4.51'!D9,'Table 4.54'!D9,'Table 4.57'!D9)</f>
        <v>0</v>
      </c>
      <c r="E9" s="54">
        <f t="shared" si="0"/>
        <v>24477.234750000021</v>
      </c>
      <c r="G9" s="51">
        <f>SUM('Table 4.2'!G9,'Table 4.5'!G9,'Table 4.8'!G9)+SUM('Table 4.12'!G9,'Table 4.15'!G9,'Table 4.18'!G9)+SUM('Table 4.22'!G9,'Table 4.25'!G9,'Table 4.28'!G9)+SUM('Table 4.32'!G9,'Table 4.35'!G9,'Table 4.38'!G9,'Table 4.41'!G9)+SUM('Table 4.45'!G9,'Table 4.48'!G9,'Table 4.51'!G9,'Table 4.54'!G9,'Table 4.57'!G9)</f>
        <v>187.67733623012768</v>
      </c>
      <c r="H9" s="51">
        <f>SUM('Table 4.2'!H9,'Table 4.5'!H9,'Table 4.8'!H9)+SUM('Table 4.12'!H9,'Table 4.15'!H9,'Table 4.18'!H9)+SUM('Table 4.22'!H9,'Table 4.25'!H9,'Table 4.28'!H9)+SUM('Table 4.32'!H9,'Table 4.35'!H9,'Table 4.38'!H9,'Table 4.41'!H9)+SUM('Table 4.45'!H9,'Table 4.48'!H9,'Table 4.51'!H9,'Table 4.54'!H9,'Table 4.57'!H9)</f>
        <v>0</v>
      </c>
      <c r="I9" s="51">
        <f>SUM('Table 4.2'!I9,'Table 4.5'!I9,'Table 4.8'!I9)+SUM('Table 4.12'!I9,'Table 4.15'!I9,'Table 4.18'!I9)+SUM('Table 4.22'!I9,'Table 4.25'!I9,'Table 4.28'!I9)+SUM('Table 4.32'!I9,'Table 4.35'!I9,'Table 4.38'!I9,'Table 4.41'!I9)+SUM('Table 4.45'!I9,'Table 4.48'!I9,'Table 4.51'!I9,'Table 4.54'!I9,'Table 4.57'!I9)</f>
        <v>0</v>
      </c>
      <c r="J9" s="51">
        <f t="shared" si="1"/>
        <v>187.67733623012768</v>
      </c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</row>
    <row r="10" spans="1:15" x14ac:dyDescent="0.25">
      <c r="A10" s="18" t="s">
        <v>25</v>
      </c>
      <c r="B10" s="19">
        <f>SUM('Table 4.2'!B10,'Table 4.5'!B10,'Table 4.8'!B10)+SUM('Table 4.12'!B10,'Table 4.15'!B10,'Table 4.18'!B10)+SUM('Table 4.22'!B10,'Table 4.25'!B10,'Table 4.28'!B10)+SUM('Table 4.32'!B10,'Table 4.35'!B10,'Table 4.38'!B10,'Table 4.41'!B10)+SUM('Table 4.45'!B10,'Table 4.48'!B10,'Table 4.51'!B10,'Table 4.54'!B10,'Table 4.57'!B10)</f>
        <v>489544.69499999995</v>
      </c>
      <c r="C10" s="19">
        <f>SUM('Table 4.2'!C10,'Table 4.5'!C10,'Table 4.8'!C10)+SUM('Table 4.12'!C10,'Table 4.15'!C10,'Table 4.18'!C10)+SUM('Table 4.22'!C10,'Table 4.25'!C10,'Table 4.28'!C10)+SUM('Table 4.32'!C10,'Table 4.35'!C10,'Table 4.38'!C10,'Table 4.41'!C10)+SUM('Table 4.45'!C10,'Table 4.48'!C10,'Table 4.51'!C10,'Table 4.54'!C10,'Table 4.57'!C10)</f>
        <v>0</v>
      </c>
      <c r="D10" s="19">
        <f>SUM('Table 4.2'!D10,'Table 4.5'!D10,'Table 4.8'!D10)+SUM('Table 4.12'!D10,'Table 4.15'!D10,'Table 4.18'!D10)+SUM('Table 4.22'!D10,'Table 4.25'!D10,'Table 4.28'!D10)+SUM('Table 4.32'!D10,'Table 4.35'!D10,'Table 4.38'!D10,'Table 4.41'!D10)+SUM('Table 4.45'!D10,'Table 4.48'!D10,'Table 4.51'!D10,'Table 4.54'!D10,'Table 4.57'!D10)</f>
        <v>0</v>
      </c>
      <c r="E10" s="54">
        <f t="shared" si="0"/>
        <v>489544.69499999995</v>
      </c>
      <c r="G10" s="51">
        <f>SUM('Table 4.2'!G10,'Table 4.5'!G10,'Table 4.8'!G10)+SUM('Table 4.12'!G10,'Table 4.15'!G10,'Table 4.18'!G10)+SUM('Table 4.22'!G10,'Table 4.25'!G10,'Table 4.28'!G10)+SUM('Table 4.32'!G10,'Table 4.35'!G10,'Table 4.38'!G10,'Table 4.41'!G10)+SUM('Table 4.45'!G10,'Table 4.48'!G10,'Table 4.51'!G10,'Table 4.54'!G10,'Table 4.57'!G10)</f>
        <v>31774.65765475421</v>
      </c>
      <c r="H10" s="51">
        <f>SUM('Table 4.2'!H10,'Table 4.5'!H10,'Table 4.8'!H10)+SUM('Table 4.12'!H10,'Table 4.15'!H10,'Table 4.18'!H10)+SUM('Table 4.22'!H10,'Table 4.25'!H10,'Table 4.28'!H10)+SUM('Table 4.32'!H10,'Table 4.35'!H10,'Table 4.38'!H10,'Table 4.41'!H10)+SUM('Table 4.45'!H10,'Table 4.48'!H10,'Table 4.51'!H10,'Table 4.54'!H10,'Table 4.57'!H10)</f>
        <v>0</v>
      </c>
      <c r="I10" s="51">
        <f>SUM('Table 4.2'!I10,'Table 4.5'!I10,'Table 4.8'!I10)+SUM('Table 4.12'!I10,'Table 4.15'!I10,'Table 4.18'!I10)+SUM('Table 4.22'!I10,'Table 4.25'!I10,'Table 4.28'!I10)+SUM('Table 4.32'!I10,'Table 4.35'!I10,'Table 4.38'!I10,'Table 4.41'!I10)+SUM('Table 4.45'!I10,'Table 4.48'!I10,'Table 4.51'!I10,'Table 4.54'!I10,'Table 4.57'!I10)</f>
        <v>0</v>
      </c>
      <c r="J10" s="51">
        <f t="shared" si="1"/>
        <v>31774.65765475421</v>
      </c>
      <c r="L10" s="22">
        <f t="shared" si="2"/>
        <v>6.4906550881435279E-2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6.4906550881435279E-2</v>
      </c>
    </row>
    <row r="11" spans="1:15" x14ac:dyDescent="0.25">
      <c r="A11" s="18" t="s">
        <v>26</v>
      </c>
      <c r="B11" s="19">
        <f>SUM('Table 4.2'!B11,'Table 4.5'!B11,'Table 4.8'!B11)+SUM('Table 4.12'!B11,'Table 4.15'!B11,'Table 4.18'!B11)+SUM('Table 4.22'!B11,'Table 4.25'!B11,'Table 4.28'!B11)+SUM('Table 4.32'!B11,'Table 4.35'!B11,'Table 4.38'!B11,'Table 4.41'!B11)+SUM('Table 4.45'!B11,'Table 4.48'!B11,'Table 4.51'!B11,'Table 4.54'!B11,'Table 4.57'!B11)</f>
        <v>183228.38380725618</v>
      </c>
      <c r="C11" s="19">
        <f>SUM('Table 4.2'!C11,'Table 4.5'!C11,'Table 4.8'!C11)+SUM('Table 4.12'!C11,'Table 4.15'!C11,'Table 4.18'!C11)+SUM('Table 4.22'!C11,'Table 4.25'!C11,'Table 4.28'!C11)+SUM('Table 4.32'!C11,'Table 4.35'!C11,'Table 4.38'!C11,'Table 4.41'!C11)+SUM('Table 4.45'!C11,'Table 4.48'!C11,'Table 4.51'!C11,'Table 4.54'!C11,'Table 4.57'!C11)</f>
        <v>0</v>
      </c>
      <c r="D11" s="19">
        <f>SUM('Table 4.2'!D11,'Table 4.5'!D11,'Table 4.8'!D11)+SUM('Table 4.12'!D11,'Table 4.15'!D11,'Table 4.18'!D11)+SUM('Table 4.22'!D11,'Table 4.25'!D11,'Table 4.28'!D11)+SUM('Table 4.32'!D11,'Table 4.35'!D11,'Table 4.38'!D11,'Table 4.41'!D11)+SUM('Table 4.45'!D11,'Table 4.48'!D11,'Table 4.51'!D11,'Table 4.54'!D11,'Table 4.57'!D11)</f>
        <v>0</v>
      </c>
      <c r="E11" s="54">
        <f t="shared" si="0"/>
        <v>183228.38380725618</v>
      </c>
      <c r="G11" s="51">
        <f>SUM('Table 4.2'!G11,'Table 4.5'!G11,'Table 4.8'!G11)+SUM('Table 4.12'!G11,'Table 4.15'!G11,'Table 4.18'!G11)+SUM('Table 4.22'!G11,'Table 4.25'!G11,'Table 4.28'!G11)+SUM('Table 4.32'!G11,'Table 4.35'!G11,'Table 4.38'!G11,'Table 4.41'!G11)+SUM('Table 4.45'!G11,'Table 4.48'!G11,'Table 4.51'!G11,'Table 4.54'!G11,'Table 4.57'!G11)</f>
        <v>0</v>
      </c>
      <c r="H11" s="51">
        <f>SUM('Table 4.2'!H11,'Table 4.5'!H11,'Table 4.8'!H11)+SUM('Table 4.12'!H11,'Table 4.15'!H11,'Table 4.18'!H11)+SUM('Table 4.22'!H11,'Table 4.25'!H11,'Table 4.28'!H11)+SUM('Table 4.32'!H11,'Table 4.35'!H11,'Table 4.38'!H11,'Table 4.41'!H11)+SUM('Table 4.45'!H11,'Table 4.48'!H11,'Table 4.51'!H11,'Table 4.54'!H11,'Table 4.57'!H11)</f>
        <v>0</v>
      </c>
      <c r="I11" s="51">
        <f>SUM('Table 4.2'!I11,'Table 4.5'!I11,'Table 4.8'!I11)+SUM('Table 4.12'!I11,'Table 4.15'!I11,'Table 4.18'!I11)+SUM('Table 4.22'!I11,'Table 4.25'!I11,'Table 4.28'!I11)+SUM('Table 4.32'!I11,'Table 4.35'!I11,'Table 4.38'!I11,'Table 4.41'!I11)+SUM('Table 4.45'!I11,'Table 4.48'!I11,'Table 4.51'!I11,'Table 4.54'!I11,'Table 4.57'!I11)</f>
        <v>0</v>
      </c>
      <c r="J11" s="5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</row>
    <row r="12" spans="1:15" x14ac:dyDescent="0.25">
      <c r="A12" s="27" t="s">
        <v>92</v>
      </c>
      <c r="B12" s="19">
        <f>SUM('Table 4.2'!B12,'Table 4.5'!B12,'Table 4.8'!B12)+SUM('Table 4.12'!B12,'Table 4.15'!B12,'Table 4.18'!B12)+SUM('Table 4.22'!B12,'Table 4.25'!B12,'Table 4.28'!B12)+SUM('Table 4.32'!B12,'Table 4.35'!B12,'Table 4.38'!B12,'Table 4.41'!B12)+SUM('Table 4.45'!B12,'Table 4.48'!B12,'Table 4.51'!B12,'Table 4.54'!B12,'Table 4.57'!B12)</f>
        <v>284787.92221383238</v>
      </c>
      <c r="C12" s="19">
        <f>SUM('Table 4.2'!C12,'Table 4.5'!C12,'Table 4.8'!C12)+SUM('Table 4.12'!C12,'Table 4.15'!C12,'Table 4.18'!C12)+SUM('Table 4.22'!C12,'Table 4.25'!C12,'Table 4.28'!C12)+SUM('Table 4.32'!C12,'Table 4.35'!C12,'Table 4.38'!C12,'Table 4.41'!C12)+SUM('Table 4.45'!C12,'Table 4.48'!C12,'Table 4.51'!C12,'Table 4.54'!C12,'Table 4.57'!C12)</f>
        <v>0</v>
      </c>
      <c r="D12" s="19">
        <f>SUM('Table 4.2'!D12,'Table 4.5'!D12,'Table 4.8'!D12)+SUM('Table 4.12'!D12,'Table 4.15'!D12,'Table 4.18'!D12)+SUM('Table 4.22'!D12,'Table 4.25'!D12,'Table 4.28'!D12)+SUM('Table 4.32'!D12,'Table 4.35'!D12,'Table 4.38'!D12,'Table 4.41'!D12)+SUM('Table 4.45'!D12,'Table 4.48'!D12,'Table 4.51'!D12,'Table 4.54'!D12,'Table 4.57'!D12)</f>
        <v>0</v>
      </c>
      <c r="E12" s="54">
        <f t="shared" si="0"/>
        <v>284787.92221383238</v>
      </c>
      <c r="G12" s="51">
        <f>SUM('Table 4.2'!G12,'Table 4.5'!G12,'Table 4.8'!G12)+SUM('Table 4.12'!G12,'Table 4.15'!G12,'Table 4.18'!G12)+SUM('Table 4.22'!G12,'Table 4.25'!G12,'Table 4.28'!G12)+SUM('Table 4.32'!G12,'Table 4.35'!G12,'Table 4.38'!G12,'Table 4.41'!G12)+SUM('Table 4.45'!G12,'Table 4.48'!G12,'Table 4.51'!G12,'Table 4.54'!G12,'Table 4.57'!G12)</f>
        <v>27406.091183793895</v>
      </c>
      <c r="H12" s="51">
        <f>SUM('Table 4.2'!H12,'Table 4.5'!H12,'Table 4.8'!H12)+SUM('Table 4.12'!H12,'Table 4.15'!H12,'Table 4.18'!H12)+SUM('Table 4.22'!H12,'Table 4.25'!H12,'Table 4.28'!H12)+SUM('Table 4.32'!H12,'Table 4.35'!H12,'Table 4.38'!H12,'Table 4.41'!H12)+SUM('Table 4.45'!H12,'Table 4.48'!H12,'Table 4.51'!H12,'Table 4.54'!H12,'Table 4.57'!H12)</f>
        <v>0</v>
      </c>
      <c r="I12" s="51">
        <f>SUM('Table 4.2'!I12,'Table 4.5'!I12,'Table 4.8'!I12)+SUM('Table 4.12'!I12,'Table 4.15'!I12,'Table 4.18'!I12)+SUM('Table 4.22'!I12,'Table 4.25'!I12,'Table 4.28'!I12)+SUM('Table 4.32'!I12,'Table 4.35'!I12,'Table 4.38'!I12,'Table 4.41'!I12)+SUM('Table 4.45'!I12,'Table 4.48'!I12,'Table 4.51'!I12,'Table 4.54'!I12,'Table 4.57'!I12)</f>
        <v>0</v>
      </c>
      <c r="J12" s="51">
        <f t="shared" si="1"/>
        <v>27406.091183793895</v>
      </c>
      <c r="L12" s="22">
        <f t="shared" si="2"/>
        <v>9.6233333811172272E-2</v>
      </c>
      <c r="M12" s="22" t="str">
        <f t="shared" si="2"/>
        <v>--</v>
      </c>
      <c r="N12" s="22" t="str">
        <f t="shared" si="2"/>
        <v>--</v>
      </c>
      <c r="O12" s="23">
        <f t="shared" si="2"/>
        <v>9.6233333811172272E-2</v>
      </c>
    </row>
    <row r="13" spans="1:15" x14ac:dyDescent="0.25">
      <c r="A13" s="27" t="s">
        <v>93</v>
      </c>
      <c r="B13" s="19">
        <f>SUM('Table 4.2'!B13,'Table 4.5'!B13,'Table 4.8'!B13)+SUM('Table 4.12'!B13,'Table 4.15'!B13,'Table 4.18'!B13)+SUM('Table 4.22'!B13,'Table 4.25'!B13,'Table 4.28'!B13)+SUM('Table 4.32'!B13,'Table 4.35'!B13,'Table 4.38'!B13,'Table 4.41'!B13)+SUM('Table 4.45'!B13,'Table 4.48'!B13,'Table 4.51'!B13,'Table 4.54'!B13,'Table 4.57'!B13)</f>
        <v>21528.388978911367</v>
      </c>
      <c r="C13" s="19">
        <f>SUM('Table 4.2'!C13,'Table 4.5'!C13,'Table 4.8'!C13)+SUM('Table 4.12'!C13,'Table 4.15'!C13,'Table 4.18'!C13)+SUM('Table 4.22'!C13,'Table 4.25'!C13,'Table 4.28'!C13)+SUM('Table 4.32'!C13,'Table 4.35'!C13,'Table 4.38'!C13,'Table 4.41'!C13)+SUM('Table 4.45'!C13,'Table 4.48'!C13,'Table 4.51'!C13,'Table 4.54'!C13,'Table 4.57'!C13)</f>
        <v>0</v>
      </c>
      <c r="D13" s="19">
        <f>SUM('Table 4.2'!D13,'Table 4.5'!D13,'Table 4.8'!D13)+SUM('Table 4.12'!D13,'Table 4.15'!D13,'Table 4.18'!D13)+SUM('Table 4.22'!D13,'Table 4.25'!D13,'Table 4.28'!D13)+SUM('Table 4.32'!D13,'Table 4.35'!D13,'Table 4.38'!D13,'Table 4.41'!D13)+SUM('Table 4.45'!D13,'Table 4.48'!D13,'Table 4.51'!D13,'Table 4.54'!D13,'Table 4.57'!D13)</f>
        <v>0</v>
      </c>
      <c r="E13" s="54">
        <f t="shared" si="0"/>
        <v>21528.388978911367</v>
      </c>
      <c r="G13" s="51">
        <f>SUM('Table 4.2'!G13,'Table 4.5'!G13,'Table 4.8'!G13)+SUM('Table 4.12'!G13,'Table 4.15'!G13,'Table 4.18'!G13)+SUM('Table 4.22'!G13,'Table 4.25'!G13,'Table 4.28'!G13)+SUM('Table 4.32'!G13,'Table 4.35'!G13,'Table 4.38'!G13,'Table 4.41'!G13)+SUM('Table 4.45'!G13,'Table 4.48'!G13,'Table 4.51'!G13,'Table 4.54'!G13,'Table 4.57'!G13)</f>
        <v>6753.2533202814366</v>
      </c>
      <c r="H13" s="51">
        <f>SUM('Table 4.2'!H13,'Table 4.5'!H13,'Table 4.8'!H13)+SUM('Table 4.12'!H13,'Table 4.15'!H13,'Table 4.18'!H13)+SUM('Table 4.22'!H13,'Table 4.25'!H13,'Table 4.28'!H13)+SUM('Table 4.32'!H13,'Table 4.35'!H13,'Table 4.38'!H13,'Table 4.41'!H13)+SUM('Table 4.45'!H13,'Table 4.48'!H13,'Table 4.51'!H13,'Table 4.54'!H13,'Table 4.57'!H13)</f>
        <v>0</v>
      </c>
      <c r="I13" s="51">
        <f>SUM('Table 4.2'!I13,'Table 4.5'!I13,'Table 4.8'!I13)+SUM('Table 4.12'!I13,'Table 4.15'!I13,'Table 4.18'!I13)+SUM('Table 4.22'!I13,'Table 4.25'!I13,'Table 4.28'!I13)+SUM('Table 4.32'!I13,'Table 4.35'!I13,'Table 4.38'!I13,'Table 4.41'!I13)+SUM('Table 4.45'!I13,'Table 4.48'!I13,'Table 4.51'!I13,'Table 4.54'!I13,'Table 4.57'!I13)</f>
        <v>0</v>
      </c>
      <c r="J13" s="51">
        <f t="shared" si="1"/>
        <v>6753.2533202814366</v>
      </c>
      <c r="L13" s="22">
        <f t="shared" si="2"/>
        <v>0.31369060299387669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0.31369060299387669</v>
      </c>
    </row>
    <row r="14" spans="1:15" x14ac:dyDescent="0.25">
      <c r="A14" s="18" t="s">
        <v>17</v>
      </c>
      <c r="B14" s="54">
        <f>B10</f>
        <v>489544.69499999995</v>
      </c>
      <c r="C14" s="54">
        <f>C10</f>
        <v>0</v>
      </c>
      <c r="D14" s="54">
        <f>D10</f>
        <v>0</v>
      </c>
      <c r="E14" s="54">
        <f>E10</f>
        <v>489544.69499999995</v>
      </c>
      <c r="G14" s="21">
        <f>SUM(G8:G13)</f>
        <v>67912.139818502823</v>
      </c>
      <c r="H14" s="21">
        <f>SUM(H8:H13)</f>
        <v>0</v>
      </c>
      <c r="I14" s="21">
        <f>SUM(I8:I13)</f>
        <v>0</v>
      </c>
      <c r="J14" s="21">
        <f>SUM(J8:J13)</f>
        <v>67912.139818502823</v>
      </c>
      <c r="L14" s="22">
        <f t="shared" si="2"/>
        <v>0.13872510623060236</v>
      </c>
      <c r="M14" s="22" t="str">
        <f t="shared" si="2"/>
        <v>--</v>
      </c>
      <c r="N14" s="22" t="str">
        <f t="shared" si="2"/>
        <v>--</v>
      </c>
      <c r="O14" s="23">
        <f t="shared" si="2"/>
        <v>0.13872510623060236</v>
      </c>
    </row>
    <row r="15" spans="1:15" x14ac:dyDescent="0.25">
      <c r="A15" s="18"/>
      <c r="L15" s="49"/>
      <c r="M15" s="49"/>
      <c r="N15" s="49"/>
      <c r="O15" s="52"/>
    </row>
    <row r="16" spans="1:15" ht="13" x14ac:dyDescent="0.3">
      <c r="A16" s="16" t="s">
        <v>28</v>
      </c>
      <c r="L16" s="49"/>
      <c r="M16" s="49"/>
      <c r="N16" s="49"/>
      <c r="O16" s="52"/>
    </row>
    <row r="17" spans="1:15" x14ac:dyDescent="0.25">
      <c r="A17" s="27" t="s">
        <v>29</v>
      </c>
      <c r="B17" s="54">
        <f>B14</f>
        <v>489544.69499999995</v>
      </c>
      <c r="C17" s="54">
        <f>C14</f>
        <v>0</v>
      </c>
      <c r="D17" s="54">
        <f>D14</f>
        <v>0</v>
      </c>
      <c r="E17" s="54">
        <f>SUM(B17:D17)</f>
        <v>489544.69499999995</v>
      </c>
      <c r="G17" s="51">
        <f>SUM('Table 4.2'!G17,'Table 4.5'!G17,'Table 4.8'!G17)+SUM('Table 4.12'!G17,'Table 4.15'!G17,'Table 4.18'!G17)+SUM('Table 4.22'!G17,'Table 4.25'!G17,'Table 4.28'!G17)+SUM('Table 4.32'!G17,'Table 4.35'!G17,'Table 4.38'!G17,'Table 4.41'!G17)+SUM('Table 4.45'!G17,'Table 4.48'!G17,'Table 4.51'!G17,'Table 4.54'!G17,'Table 4.57'!G17)</f>
        <v>63425.976748572299</v>
      </c>
      <c r="H17" s="51">
        <f>SUM('Table 4.2'!H17,'Table 4.5'!H17,'Table 4.8'!H17)+SUM('Table 4.12'!H17,'Table 4.15'!H17,'Table 4.18'!H17)+SUM('Table 4.22'!H17,'Table 4.25'!H17,'Table 4.28'!H17)+SUM('Table 4.32'!H17,'Table 4.35'!H17,'Table 4.38'!H17,'Table 4.41'!H17)+SUM('Table 4.45'!H17,'Table 4.48'!H17,'Table 4.51'!H17,'Table 4.54'!H17,'Table 4.57'!H17)</f>
        <v>0</v>
      </c>
      <c r="I17" s="51">
        <f>SUM('Table 4.2'!I17,'Table 4.5'!I17,'Table 4.8'!I17)+SUM('Table 4.12'!I17,'Table 4.15'!I17,'Table 4.18'!I17)+SUM('Table 4.22'!I17,'Table 4.25'!I17,'Table 4.28'!I17)+SUM('Table 4.32'!I17,'Table 4.35'!I17,'Table 4.38'!I17,'Table 4.41'!I17)+SUM('Table 4.45'!I17,'Table 4.48'!I17,'Table 4.51'!I17,'Table 4.54'!I17,'Table 4.57'!I17)</f>
        <v>0</v>
      </c>
      <c r="J17" s="51">
        <f>SUM(G17:I17)</f>
        <v>63425.976748572299</v>
      </c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</row>
    <row r="18" spans="1:15" x14ac:dyDescent="0.25">
      <c r="A18" s="27" t="s">
        <v>30</v>
      </c>
      <c r="B18" s="19">
        <f>SUM('Table 4.2'!B18,'Table 4.5'!B18,'Table 4.8'!B18)+SUM('Table 4.12'!B18,'Table 4.15'!B18,'Table 4.18'!B18)+SUM('Table 4.22'!B18,'Table 4.25'!B18,'Table 4.28'!B18)+SUM('Table 4.32'!B18,'Table 4.35'!B18,'Table 4.38'!B18,'Table 4.41'!B18)+SUM('Table 4.45'!B18,'Table 4.48'!B18,'Table 4.51'!B18,'Table 4.54'!B18,'Table 4.57'!B18)</f>
        <v>0</v>
      </c>
      <c r="C18" s="19">
        <f>SUM('Table 4.2'!C18,'Table 4.5'!C18,'Table 4.8'!C18)+SUM('Table 4.12'!C18,'Table 4.15'!C18,'Table 4.18'!C18)+SUM('Table 4.22'!C18,'Table 4.25'!C18,'Table 4.28'!C18)+SUM('Table 4.32'!C18,'Table 4.35'!C18,'Table 4.38'!C18,'Table 4.41'!C18)+SUM('Table 4.45'!C18,'Table 4.48'!C18,'Table 4.51'!C18,'Table 4.54'!C18,'Table 4.57'!C18)</f>
        <v>0</v>
      </c>
      <c r="D18" s="19">
        <f>SUM('Table 4.2'!D18,'Table 4.5'!D18,'Table 4.8'!D18)+SUM('Table 4.12'!D18,'Table 4.15'!D18,'Table 4.18'!D18)+SUM('Table 4.22'!D18,'Table 4.25'!D18,'Table 4.28'!D18)+SUM('Table 4.32'!D18,'Table 4.35'!D18,'Table 4.38'!D18,'Table 4.41'!D18)+SUM('Table 4.45'!D18,'Table 4.48'!D18,'Table 4.51'!D18,'Table 4.54'!D18,'Table 4.57'!D18)</f>
        <v>0</v>
      </c>
      <c r="E18" s="54">
        <f>SUM(B18:D18)</f>
        <v>0</v>
      </c>
      <c r="G18" s="51">
        <f>SUM('Table 4.2'!G18,'Table 4.5'!G18,'Table 4.8'!G18)+SUM('Table 4.12'!G18,'Table 4.15'!G18,'Table 4.18'!G18)+SUM('Table 4.22'!G18,'Table 4.25'!G18,'Table 4.28'!G18)+SUM('Table 4.32'!G18,'Table 4.35'!G18,'Table 4.38'!G18,'Table 4.41'!G18)+SUM('Table 4.45'!G18,'Table 4.48'!G18,'Table 4.51'!G18,'Table 4.54'!G18,'Table 4.57'!G18)</f>
        <v>0</v>
      </c>
      <c r="H18" s="51">
        <f>SUM('Table 4.2'!H18,'Table 4.5'!H18,'Table 4.8'!H18)+SUM('Table 4.12'!H18,'Table 4.15'!H18,'Table 4.18'!H18)+SUM('Table 4.22'!H18,'Table 4.25'!H18,'Table 4.28'!H18)+SUM('Table 4.32'!H18,'Table 4.35'!H18,'Table 4.38'!H18,'Table 4.41'!H18)+SUM('Table 4.45'!H18,'Table 4.48'!H18,'Table 4.51'!H18,'Table 4.54'!H18,'Table 4.57'!H18)</f>
        <v>0</v>
      </c>
      <c r="I18" s="51">
        <f>SUM('Table 4.2'!I18,'Table 4.5'!I18,'Table 4.8'!I18)+SUM('Table 4.12'!I18,'Table 4.15'!I18,'Table 4.18'!I18)+SUM('Table 4.22'!I18,'Table 4.25'!I18,'Table 4.28'!I18)+SUM('Table 4.32'!I18,'Table 4.35'!I18,'Table 4.38'!I18,'Table 4.41'!I18)+SUM('Table 4.45'!I18,'Table 4.48'!I18,'Table 4.51'!I18,'Table 4.54'!I18,'Table 4.57'!I18)</f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</row>
    <row r="19" spans="1:15" x14ac:dyDescent="0.25">
      <c r="A19" s="18" t="s">
        <v>17</v>
      </c>
      <c r="B19" s="54">
        <f>B17</f>
        <v>489544.69499999995</v>
      </c>
      <c r="C19" s="54">
        <f>C17</f>
        <v>0</v>
      </c>
      <c r="D19" s="54">
        <f>D17</f>
        <v>0</v>
      </c>
      <c r="E19" s="54">
        <f>E17</f>
        <v>489544.69499999995</v>
      </c>
      <c r="G19" s="21">
        <f>SUM(G17:G18)</f>
        <v>63425.976748572299</v>
      </c>
      <c r="H19" s="21">
        <f>SUM(H17:H18)</f>
        <v>0</v>
      </c>
      <c r="I19" s="21">
        <f>SUM(I17:I18)</f>
        <v>0</v>
      </c>
      <c r="J19" s="21">
        <f>SUM(J17:J18)</f>
        <v>63425.976748572299</v>
      </c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15" x14ac:dyDescent="0.25">
      <c r="A20" s="18"/>
      <c r="B20" s="54"/>
      <c r="C20" s="54"/>
      <c r="D20" s="54"/>
      <c r="E20" s="54"/>
      <c r="L20" s="49"/>
      <c r="M20" s="49"/>
      <c r="N20" s="49"/>
      <c r="O20" s="52"/>
    </row>
    <row r="21" spans="1:15" x14ac:dyDescent="0.25">
      <c r="A21" s="18" t="s">
        <v>31</v>
      </c>
      <c r="B21" s="54">
        <f>B19</f>
        <v>489544.69499999995</v>
      </c>
      <c r="C21" s="54">
        <f>C19</f>
        <v>0</v>
      </c>
      <c r="D21" s="54">
        <f>D19</f>
        <v>0</v>
      </c>
      <c r="E21" s="54">
        <f>E19</f>
        <v>489544.69499999995</v>
      </c>
      <c r="G21" s="21">
        <f>SUM(G14,G19)</f>
        <v>131338.11656707514</v>
      </c>
      <c r="H21" s="21">
        <f>SUM(H14,H19)</f>
        <v>0</v>
      </c>
      <c r="I21" s="21">
        <f>SUM(I14,I19)</f>
        <v>0</v>
      </c>
      <c r="J21" s="21">
        <f>SUM(J14,J19)</f>
        <v>131338.11656707514</v>
      </c>
      <c r="L21" s="22">
        <f>IF(B21&lt;&gt;0,G21/B21,"--")</f>
        <v>0.26828626253844945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0.26828626253844945</v>
      </c>
    </row>
    <row r="22" spans="1:15" x14ac:dyDescent="0.25">
      <c r="A22" s="13"/>
      <c r="L22" s="49"/>
      <c r="M22" s="49"/>
      <c r="N22" s="49"/>
      <c r="O22" s="52"/>
    </row>
    <row r="23" spans="1:15" ht="13" x14ac:dyDescent="0.3">
      <c r="A23" s="78" t="s">
        <v>32</v>
      </c>
      <c r="L23" s="49"/>
      <c r="M23" s="49"/>
      <c r="N23" s="49"/>
      <c r="O23" s="52"/>
    </row>
    <row r="24" spans="1:15" ht="13" x14ac:dyDescent="0.3">
      <c r="A24" s="16" t="s">
        <v>94</v>
      </c>
      <c r="L24" s="50"/>
      <c r="M24" s="50"/>
      <c r="N24" s="50"/>
      <c r="O24" s="53"/>
    </row>
    <row r="25" spans="1:15" x14ac:dyDescent="0.25">
      <c r="A25" s="18" t="s">
        <v>13</v>
      </c>
      <c r="B25" s="19">
        <f>SUM('Table 4.2'!B25,'Table 4.5'!B25,'Table 4.8'!B25)+SUM('Table 4.12'!B25,'Table 4.15'!B25,'Table 4.18'!B25)+SUM('Table 4.22'!B25,'Table 4.25'!B25,'Table 4.28'!B25)+SUM('Table 4.32'!B25,'Table 4.35'!B25,'Table 4.38'!B25,'Table 4.41'!B25)+SUM('Table 4.45'!B25,'Table 4.48'!B25,'Table 4.51'!B25,'Table 4.54'!B25,'Table 4.57'!B25)</f>
        <v>33392.342392588296</v>
      </c>
      <c r="C25" s="19">
        <f>SUM('Table 4.2'!C25,'Table 4.5'!C25,'Table 4.8'!C25)+SUM('Table 4.12'!C25,'Table 4.15'!C25,'Table 4.18'!C25)+SUM('Table 4.22'!C25,'Table 4.25'!C25,'Table 4.28'!C25)+SUM('Table 4.32'!C25,'Table 4.35'!C25,'Table 4.38'!C25,'Table 4.41'!C25)+SUM('Table 4.45'!C25,'Table 4.48'!C25,'Table 4.51'!C25,'Table 4.54'!C25,'Table 4.57'!C25)</f>
        <v>1726.7082177856846</v>
      </c>
      <c r="D25" s="19">
        <f>SUM('Table 4.2'!D25,'Table 4.5'!D25,'Table 4.8'!D25)+SUM('Table 4.12'!D25,'Table 4.15'!D25,'Table 4.18'!D25)+SUM('Table 4.22'!D25,'Table 4.25'!D25,'Table 4.28'!D25)+SUM('Table 4.32'!D25,'Table 4.35'!D25,'Table 4.38'!D25,'Table 4.41'!D25)+SUM('Table 4.45'!D25,'Table 4.48'!D25,'Table 4.51'!D25,'Table 4.54'!D25,'Table 4.57'!D25)</f>
        <v>983.11928196145755</v>
      </c>
      <c r="E25" s="54">
        <f>SUM(B25:D25)</f>
        <v>36102.169892335442</v>
      </c>
      <c r="G25" s="51">
        <f>SUM('Table 4.2'!G25,'Table 4.5'!G25,'Table 4.8'!G25)+SUM('Table 4.12'!G25,'Table 4.15'!G25,'Table 4.18'!G25)+SUM('Table 4.22'!G25,'Table 4.25'!G25,'Table 4.28'!G25)+SUM('Table 4.32'!G25,'Table 4.35'!G25,'Table 4.38'!G25,'Table 4.41'!G25)+SUM('Table 4.45'!G25,'Table 4.48'!G25,'Table 4.51'!G25,'Table 4.54'!G25,'Table 4.57'!G25)</f>
        <v>2251.44695262614</v>
      </c>
      <c r="H25" s="51">
        <f>SUM('Table 4.2'!H25,'Table 4.5'!H25,'Table 4.8'!H25)+SUM('Table 4.12'!H25,'Table 4.15'!H25,'Table 4.18'!H25)+SUM('Table 4.22'!H25,'Table 4.25'!H25,'Table 4.28'!H25)+SUM('Table 4.32'!H25,'Table 4.35'!H25,'Table 4.38'!H25,'Table 4.41'!H25)+SUM('Table 4.45'!H25,'Table 4.48'!H25,'Table 4.51'!H25,'Table 4.54'!H25,'Table 4.57'!H25)</f>
        <v>192.72628839682477</v>
      </c>
      <c r="I25" s="51">
        <f>SUM('Table 4.2'!I25,'Table 4.5'!I25,'Table 4.8'!I25)+SUM('Table 4.12'!I25,'Table 4.15'!I25,'Table 4.18'!I25)+SUM('Table 4.22'!I25,'Table 4.25'!I25,'Table 4.28'!I25)+SUM('Table 4.32'!I25,'Table 4.35'!I25,'Table 4.38'!I25,'Table 4.41'!I25)+SUM('Table 4.45'!I25,'Table 4.48'!I25,'Table 4.51'!I25,'Table 4.54'!I25,'Table 4.57'!I25)</f>
        <v>1631.6422262173619</v>
      </c>
      <c r="J25" s="51">
        <f>SUM(G25:I25)</f>
        <v>4075.8154672403266</v>
      </c>
      <c r="L25" s="22">
        <f t="shared" ref="L25:O28" si="4">IF(B25&lt;&gt;0,G25/B25,"--")</f>
        <v>6.7424049686489407E-2</v>
      </c>
      <c r="M25" s="22">
        <f t="shared" si="4"/>
        <v>0.11161485560309388</v>
      </c>
      <c r="N25" s="22">
        <f t="shared" si="4"/>
        <v>1.6596584525959173</v>
      </c>
      <c r="O25" s="23">
        <f t="shared" si="4"/>
        <v>0.11289668957282344</v>
      </c>
    </row>
    <row r="26" spans="1:15" x14ac:dyDescent="0.25">
      <c r="A26" s="27" t="s">
        <v>95</v>
      </c>
      <c r="B26" s="19">
        <f>SUM('Table 4.2'!B26,'Table 4.5'!B26,'Table 4.8'!B26)+SUM('Table 4.12'!B26,'Table 4.15'!B26,'Table 4.18'!B26)+SUM('Table 4.22'!B26,'Table 4.25'!B26,'Table 4.28'!B26)+SUM('Table 4.32'!B26,'Table 4.35'!B26,'Table 4.38'!B26,'Table 4.41'!B26)+SUM('Table 4.45'!B26,'Table 4.48'!B26,'Table 4.51'!B26,'Table 4.54'!B26,'Table 4.57'!B26)</f>
        <v>33392.342392588303</v>
      </c>
      <c r="C26" s="19">
        <f>SUM('Table 4.2'!C26,'Table 4.5'!C26,'Table 4.8'!C26)+SUM('Table 4.12'!C26,'Table 4.15'!C26,'Table 4.18'!C26)+SUM('Table 4.22'!C26,'Table 4.25'!C26,'Table 4.28'!C26)+SUM('Table 4.32'!C26,'Table 4.35'!C26,'Table 4.38'!C26,'Table 4.41'!C26)+SUM('Table 4.45'!C26,'Table 4.48'!C26,'Table 4.51'!C26,'Table 4.54'!C26,'Table 4.57'!C26)</f>
        <v>1726.7082177856846</v>
      </c>
      <c r="D26" s="19">
        <f>SUM('Table 4.2'!D26,'Table 4.5'!D26,'Table 4.8'!D26)+SUM('Table 4.12'!D26,'Table 4.15'!D26,'Table 4.18'!D26)+SUM('Table 4.22'!D26,'Table 4.25'!D26,'Table 4.28'!D26)+SUM('Table 4.32'!D26,'Table 4.35'!D26,'Table 4.38'!D26,'Table 4.41'!D26)+SUM('Table 4.45'!D26,'Table 4.48'!D26,'Table 4.51'!D26,'Table 4.54'!D26,'Table 4.57'!D26)</f>
        <v>983.11928196145755</v>
      </c>
      <c r="E26" s="54">
        <f>SUM(B26:D26)</f>
        <v>36102.169892335449</v>
      </c>
      <c r="G26" s="51">
        <f>SUM('Table 4.2'!G26,'Table 4.5'!G26,'Table 4.8'!G26)+SUM('Table 4.12'!G26,'Table 4.15'!G26,'Table 4.18'!G26)+SUM('Table 4.22'!G26,'Table 4.25'!G26,'Table 4.28'!G26)+SUM('Table 4.32'!G26,'Table 4.35'!G26,'Table 4.38'!G26,'Table 4.41'!G26)+SUM('Table 4.45'!G26,'Table 4.48'!G26,'Table 4.51'!G26,'Table 4.54'!G26,'Table 4.57'!G26)</f>
        <v>3882.3197346139218</v>
      </c>
      <c r="H26" s="51">
        <f>SUM('Table 4.2'!H26,'Table 4.5'!H26,'Table 4.8'!H26)+SUM('Table 4.12'!H26,'Table 4.15'!H26,'Table 4.18'!H26)+SUM('Table 4.22'!H26,'Table 4.25'!H26,'Table 4.28'!H26)+SUM('Table 4.32'!H26,'Table 4.35'!H26,'Table 4.38'!H26,'Table 4.41'!H26)+SUM('Table 4.45'!H26,'Table 4.48'!H26,'Table 4.51'!H26,'Table 4.54'!H26,'Table 4.57'!H26)</f>
        <v>647.22453133531269</v>
      </c>
      <c r="I26" s="51">
        <f>SUM('Table 4.2'!I26,'Table 4.5'!I26,'Table 4.8'!I26)+SUM('Table 4.12'!I26,'Table 4.15'!I26,'Table 4.18'!I26)+SUM('Table 4.22'!I26,'Table 4.25'!I26,'Table 4.28'!I26)+SUM('Table 4.32'!I26,'Table 4.35'!I26,'Table 4.38'!I26,'Table 4.41'!I26)+SUM('Table 4.45'!I26,'Table 4.48'!I26,'Table 4.51'!I26,'Table 4.54'!I26,'Table 4.57'!I26)</f>
        <v>813.17948736238282</v>
      </c>
      <c r="J26" s="51">
        <f>SUM(G26:I26)</f>
        <v>5342.7237533116177</v>
      </c>
      <c r="L26" s="22">
        <f t="shared" si="4"/>
        <v>0.11626377356131906</v>
      </c>
      <c r="M26" s="22">
        <f t="shared" si="4"/>
        <v>0.37483144208655456</v>
      </c>
      <c r="N26" s="22">
        <f t="shared" si="4"/>
        <v>0.82714224233297351</v>
      </c>
      <c r="O26" s="23">
        <f t="shared" si="4"/>
        <v>0.14798899260750215</v>
      </c>
    </row>
    <row r="27" spans="1:15" x14ac:dyDescent="0.25">
      <c r="A27" s="18" t="s">
        <v>14</v>
      </c>
      <c r="B27" s="19">
        <f>SUM('Table 4.2'!B27,'Table 4.5'!B27,'Table 4.8'!B27)+SUM('Table 4.12'!B27,'Table 4.15'!B27,'Table 4.18'!B27)+SUM('Table 4.22'!B27,'Table 4.25'!B27,'Table 4.28'!B27)+SUM('Table 4.32'!B27,'Table 4.35'!B27,'Table 4.38'!B27,'Table 4.41'!B27)+SUM('Table 4.45'!B27,'Table 4.48'!B27,'Table 4.51'!B27,'Table 4.54'!B27,'Table 4.57'!B27)</f>
        <v>0</v>
      </c>
      <c r="C27" s="19">
        <f>SUM('Table 4.2'!C27,'Table 4.5'!C27,'Table 4.8'!C27)+SUM('Table 4.12'!C27,'Table 4.15'!C27,'Table 4.18'!C27)+SUM('Table 4.22'!C27,'Table 4.25'!C27,'Table 4.28'!C27)+SUM('Table 4.32'!C27,'Table 4.35'!C27,'Table 4.38'!C27,'Table 4.41'!C27)+SUM('Table 4.45'!C27,'Table 4.48'!C27,'Table 4.51'!C27,'Table 4.54'!C27,'Table 4.57'!C27)</f>
        <v>0</v>
      </c>
      <c r="D27" s="19">
        <f>SUM('Table 4.2'!D27,'Table 4.5'!D27,'Table 4.8'!D27)+SUM('Table 4.12'!D27,'Table 4.15'!D27,'Table 4.18'!D27)+SUM('Table 4.22'!D27,'Table 4.25'!D27,'Table 4.28'!D27)+SUM('Table 4.32'!D27,'Table 4.35'!D27,'Table 4.38'!D27,'Table 4.41'!D27)+SUM('Table 4.45'!D27,'Table 4.48'!D27,'Table 4.51'!D27,'Table 4.54'!D27,'Table 4.57'!D27)</f>
        <v>258.19544757192983</v>
      </c>
      <c r="E27" s="54">
        <f>SUM(B27:D27)</f>
        <v>258.19544757192983</v>
      </c>
      <c r="G27" s="51">
        <f>SUM('Table 4.2'!G27,'Table 4.5'!G27,'Table 4.8'!G27)+SUM('Table 4.12'!G27,'Table 4.15'!G27,'Table 4.18'!G27)+SUM('Table 4.22'!G27,'Table 4.25'!G27,'Table 4.28'!G27)+SUM('Table 4.32'!G27,'Table 4.35'!G27,'Table 4.38'!G27,'Table 4.41'!G27)+SUM('Table 4.45'!G27,'Table 4.48'!G27,'Table 4.51'!G27,'Table 4.54'!G27,'Table 4.57'!G27)</f>
        <v>0</v>
      </c>
      <c r="H27" s="51">
        <f>SUM('Table 4.2'!H27,'Table 4.5'!H27,'Table 4.8'!H27)+SUM('Table 4.12'!H27,'Table 4.15'!H27,'Table 4.18'!H27)+SUM('Table 4.22'!H27,'Table 4.25'!H27,'Table 4.28'!H27)+SUM('Table 4.32'!H27,'Table 4.35'!H27,'Table 4.38'!H27,'Table 4.41'!H27)+SUM('Table 4.45'!H27,'Table 4.48'!H27,'Table 4.51'!H27,'Table 4.54'!H27,'Table 4.57'!H27)</f>
        <v>0</v>
      </c>
      <c r="I27" s="51">
        <f>SUM('Table 4.2'!I27,'Table 4.5'!I27,'Table 4.8'!I27)+SUM('Table 4.12'!I27,'Table 4.15'!I27,'Table 4.18'!I27)+SUM('Table 4.22'!I27,'Table 4.25'!I27,'Table 4.28'!I27)+SUM('Table 4.32'!I27,'Table 4.35'!I27,'Table 4.38'!I27,'Table 4.41'!I27)+SUM('Table 4.45'!I27,'Table 4.48'!I27,'Table 4.51'!I27,'Table 4.54'!I27,'Table 4.57'!I27)</f>
        <v>58.217298157960805</v>
      </c>
      <c r="J27" s="51">
        <f>SUM(G27:I27)</f>
        <v>58.217298157960805</v>
      </c>
      <c r="L27" s="22" t="str">
        <f t="shared" si="4"/>
        <v>--</v>
      </c>
      <c r="M27" s="22" t="str">
        <f t="shared" si="4"/>
        <v>--</v>
      </c>
      <c r="N27" s="22">
        <f t="shared" si="4"/>
        <v>0.22547763217917402</v>
      </c>
      <c r="O27" s="23">
        <f t="shared" si="4"/>
        <v>0.22547763217917402</v>
      </c>
    </row>
    <row r="28" spans="1:15" x14ac:dyDescent="0.25">
      <c r="A28" s="18" t="s">
        <v>15</v>
      </c>
      <c r="B28" s="64">
        <f>B25</f>
        <v>33392.342392588296</v>
      </c>
      <c r="C28" s="64">
        <f>C25</f>
        <v>1726.7082177856846</v>
      </c>
      <c r="D28" s="64">
        <f>D25</f>
        <v>983.11928196145755</v>
      </c>
      <c r="E28" s="64">
        <f>E25</f>
        <v>36102.169892335442</v>
      </c>
      <c r="G28" s="21">
        <f>SUM(G25:G27)</f>
        <v>6133.7666872400623</v>
      </c>
      <c r="H28" s="21">
        <f>SUM(H25:H27)</f>
        <v>839.95081973213746</v>
      </c>
      <c r="I28" s="21">
        <f>SUM(I25:I27)</f>
        <v>2503.0390117377056</v>
      </c>
      <c r="J28" s="21">
        <f>SUM(J25:J27)</f>
        <v>9476.7565187099044</v>
      </c>
      <c r="L28" s="22">
        <f t="shared" si="4"/>
        <v>0.18368782324780852</v>
      </c>
      <c r="M28" s="22">
        <f t="shared" si="4"/>
        <v>0.48644629768964842</v>
      </c>
      <c r="N28" s="22">
        <f t="shared" si="4"/>
        <v>2.5460176172557616</v>
      </c>
      <c r="O28" s="23">
        <f t="shared" si="4"/>
        <v>0.2624982527912218</v>
      </c>
    </row>
    <row r="29" spans="1:15" x14ac:dyDescent="0.25">
      <c r="A29" s="13"/>
      <c r="L29" s="57"/>
      <c r="M29" s="57"/>
      <c r="N29" s="57"/>
      <c r="O29" s="58"/>
    </row>
    <row r="30" spans="1:15" ht="13" x14ac:dyDescent="0.3">
      <c r="A30" s="16" t="s">
        <v>96</v>
      </c>
      <c r="L30" s="57"/>
      <c r="M30" s="57"/>
      <c r="N30" s="57"/>
      <c r="O30" s="58"/>
    </row>
    <row r="31" spans="1:15" x14ac:dyDescent="0.25">
      <c r="A31" s="18" t="s">
        <v>13</v>
      </c>
      <c r="B31" s="19">
        <f>SUM('Table 4.2'!B31,'Table 4.5'!B31,'Table 4.8'!B31)+SUM('Table 4.12'!B31,'Table 4.15'!B31,'Table 4.18'!B31)+SUM('Table 4.22'!B31,'Table 4.25'!B31,'Table 4.28'!B31)+SUM('Table 4.32'!B31,'Table 4.35'!B31,'Table 4.38'!B31,'Table 4.41'!B31)+SUM('Table 4.45'!B31,'Table 4.48'!B31,'Table 4.51'!B31,'Table 4.54'!B31,'Table 4.57'!B31)</f>
        <v>0</v>
      </c>
      <c r="C31" s="19">
        <f>SUM('Table 4.2'!C31,'Table 4.5'!C31,'Table 4.8'!C31)+SUM('Table 4.12'!C31,'Table 4.15'!C31,'Table 4.18'!C31)+SUM('Table 4.22'!C31,'Table 4.25'!C31,'Table 4.28'!C31)+SUM('Table 4.32'!C31,'Table 4.35'!C31,'Table 4.38'!C31,'Table 4.41'!C31)+SUM('Table 4.45'!C31,'Table 4.48'!C31,'Table 4.51'!C31,'Table 4.54'!C31,'Table 4.57'!C31)</f>
        <v>20745.6525035128</v>
      </c>
      <c r="D31" s="19">
        <f>SUM('Table 4.2'!D31,'Table 4.5'!D31,'Table 4.8'!D31)+SUM('Table 4.12'!D31,'Table 4.15'!D31,'Table 4.18'!D31)+SUM('Table 4.22'!D31,'Table 4.25'!D31,'Table 4.28'!D31)+SUM('Table 4.32'!D31,'Table 4.35'!D31,'Table 4.38'!D31,'Table 4.41'!D31)+SUM('Table 4.45'!D31,'Table 4.48'!D31,'Table 4.51'!D31,'Table 4.54'!D31,'Table 4.57'!D31)</f>
        <v>1758.8336748912641</v>
      </c>
      <c r="E31" s="54">
        <f>SUM(B31:D31)</f>
        <v>22504.486178404062</v>
      </c>
      <c r="G31" s="51">
        <f>SUM('Table 4.2'!G31,'Table 4.5'!G31,'Table 4.8'!G31)+SUM('Table 4.12'!G31,'Table 4.15'!G31,'Table 4.18'!G31)+SUM('Table 4.22'!G31,'Table 4.25'!G31,'Table 4.28'!G31)+SUM('Table 4.32'!G31,'Table 4.35'!G31,'Table 4.38'!G31,'Table 4.41'!G31)+SUM('Table 4.45'!G31,'Table 4.48'!G31,'Table 4.51'!G31,'Table 4.54'!G31,'Table 4.57'!G31)</f>
        <v>0</v>
      </c>
      <c r="H31" s="51">
        <f>SUM('Table 4.2'!H31,'Table 4.5'!H31,'Table 4.8'!H31)+SUM('Table 4.12'!H31,'Table 4.15'!H31,'Table 4.18'!H31)+SUM('Table 4.22'!H31,'Table 4.25'!H31,'Table 4.28'!H31)+SUM('Table 4.32'!H31,'Table 4.35'!H31,'Table 4.38'!H31,'Table 4.41'!H31)+SUM('Table 4.45'!H31,'Table 4.48'!H31,'Table 4.51'!H31,'Table 4.54'!H31,'Table 4.57'!H31)</f>
        <v>1497.4687733432604</v>
      </c>
      <c r="I31" s="51">
        <f>SUM('Table 4.2'!I31,'Table 4.5'!I31,'Table 4.8'!I31)+SUM('Table 4.12'!I31,'Table 4.15'!I31,'Table 4.18'!I31)+SUM('Table 4.22'!I31,'Table 4.25'!I31,'Table 4.28'!I31)+SUM('Table 4.32'!I31,'Table 4.35'!I31,'Table 4.38'!I31,'Table 4.41'!I31)+SUM('Table 4.45'!I31,'Table 4.48'!I31,'Table 4.51'!I31,'Table 4.54'!I31,'Table 4.57'!I31)</f>
        <v>549.62204203003807</v>
      </c>
      <c r="J31" s="51">
        <f>SUM(G31:I31)</f>
        <v>2047.0908153732985</v>
      </c>
      <c r="L31" s="22" t="str">
        <f t="shared" ref="L31:O34" si="5">IF(B31&lt;&gt;0,G31/B31,"--")</f>
        <v>--</v>
      </c>
      <c r="M31" s="22">
        <f t="shared" si="5"/>
        <v>7.2182293282397281E-2</v>
      </c>
      <c r="N31" s="22">
        <f t="shared" si="5"/>
        <v>0.31249233504925772</v>
      </c>
      <c r="O31" s="23">
        <f t="shared" si="5"/>
        <v>9.0963677159523165E-2</v>
      </c>
    </row>
    <row r="32" spans="1:15" x14ac:dyDescent="0.25">
      <c r="A32" s="27" t="s">
        <v>97</v>
      </c>
      <c r="B32" s="19">
        <f>SUM('Table 4.2'!B32,'Table 4.5'!B32,'Table 4.8'!B32)+SUM('Table 4.12'!B32,'Table 4.15'!B32,'Table 4.18'!B32)+SUM('Table 4.22'!B32,'Table 4.25'!B32,'Table 4.28'!B32)+SUM('Table 4.32'!B32,'Table 4.35'!B32,'Table 4.38'!B32,'Table 4.41'!B32)+SUM('Table 4.45'!B32,'Table 4.48'!B32,'Table 4.51'!B32,'Table 4.54'!B32,'Table 4.57'!B32)</f>
        <v>0</v>
      </c>
      <c r="C32" s="19">
        <f>SUM('Table 4.2'!C32,'Table 4.5'!C32,'Table 4.8'!C32)+SUM('Table 4.12'!C32,'Table 4.15'!C32,'Table 4.18'!C32)+SUM('Table 4.22'!C32,'Table 4.25'!C32,'Table 4.28'!C32)+SUM('Table 4.32'!C32,'Table 4.35'!C32,'Table 4.38'!C32,'Table 4.41'!C32)+SUM('Table 4.45'!C32,'Table 4.48'!C32,'Table 4.51'!C32,'Table 4.54'!C32,'Table 4.57'!C32)</f>
        <v>20745.6525035128</v>
      </c>
      <c r="D32" s="19">
        <f>SUM('Table 4.2'!D32,'Table 4.5'!D32,'Table 4.8'!D32)+SUM('Table 4.12'!D32,'Table 4.15'!D32,'Table 4.18'!D32)+SUM('Table 4.22'!D32,'Table 4.25'!D32,'Table 4.28'!D32)+SUM('Table 4.32'!D32,'Table 4.35'!D32,'Table 4.38'!D32,'Table 4.41'!D32)+SUM('Table 4.45'!D32,'Table 4.48'!D32,'Table 4.51'!D32,'Table 4.54'!D32,'Table 4.57'!D32)</f>
        <v>1758.8336748912641</v>
      </c>
      <c r="E32" s="54">
        <f>SUM(B32:D32)</f>
        <v>22504.486178404062</v>
      </c>
      <c r="G32" s="51">
        <f>SUM('Table 4.2'!G32,'Table 4.5'!G32,'Table 4.8'!G32)+SUM('Table 4.12'!G32,'Table 4.15'!G32,'Table 4.18'!G32)+SUM('Table 4.22'!G32,'Table 4.25'!G32,'Table 4.28'!G32)+SUM('Table 4.32'!G32,'Table 4.35'!G32,'Table 4.38'!G32,'Table 4.41'!G32)+SUM('Table 4.45'!G32,'Table 4.48'!G32,'Table 4.51'!G32,'Table 4.54'!G32,'Table 4.57'!G32)</f>
        <v>0</v>
      </c>
      <c r="H32" s="51">
        <f>SUM('Table 4.2'!H32,'Table 4.5'!H32,'Table 4.8'!H32)+SUM('Table 4.12'!H32,'Table 4.15'!H32,'Table 4.18'!H32)+SUM('Table 4.22'!H32,'Table 4.25'!H32,'Table 4.28'!H32)+SUM('Table 4.32'!H32,'Table 4.35'!H32,'Table 4.38'!H32,'Table 4.41'!H32)+SUM('Table 4.45'!H32,'Table 4.48'!H32,'Table 4.51'!H32,'Table 4.54'!H32,'Table 4.57'!H32)</f>
        <v>6507.7162433283575</v>
      </c>
      <c r="I32" s="51">
        <f>SUM('Table 4.2'!I32,'Table 4.5'!I32,'Table 4.8'!I32)+SUM('Table 4.12'!I32,'Table 4.15'!I32,'Table 4.18'!I32)+SUM('Table 4.22'!I32,'Table 4.25'!I32,'Table 4.28'!I32)+SUM('Table 4.32'!I32,'Table 4.35'!I32,'Table 4.38'!I32,'Table 4.41'!I32)+SUM('Table 4.45'!I32,'Table 4.48'!I32,'Table 4.51'!I32,'Table 4.54'!I32,'Table 4.57'!I32)</f>
        <v>551.72959604257676</v>
      </c>
      <c r="J32" s="51">
        <f>SUM(G32:I32)</f>
        <v>7059.4458393709338</v>
      </c>
      <c r="L32" s="22" t="str">
        <f t="shared" si="5"/>
        <v>--</v>
      </c>
      <c r="M32" s="22">
        <f t="shared" si="5"/>
        <v>0.31369060299387669</v>
      </c>
      <c r="N32" s="22">
        <f t="shared" si="5"/>
        <v>0.31369060299387674</v>
      </c>
      <c r="O32" s="23">
        <f t="shared" si="5"/>
        <v>0.31369060299387669</v>
      </c>
    </row>
    <row r="33" spans="1:15" x14ac:dyDescent="0.25">
      <c r="A33" s="27" t="s">
        <v>16</v>
      </c>
      <c r="B33" s="19">
        <f>SUM('Table 4.2'!B33,'Table 4.5'!B33,'Table 4.8'!B33)+SUM('Table 4.12'!B33,'Table 4.15'!B33,'Table 4.18'!B33)+SUM('Table 4.22'!B33,'Table 4.25'!B33,'Table 4.28'!B33)+SUM('Table 4.32'!B33,'Table 4.35'!B33,'Table 4.38'!B33,'Table 4.41'!B33)+SUM('Table 4.45'!B33,'Table 4.48'!B33,'Table 4.51'!B33,'Table 4.54'!B33,'Table 4.57'!B33)</f>
        <v>0</v>
      </c>
      <c r="C33" s="19">
        <f>SUM('Table 4.2'!C33,'Table 4.5'!C33,'Table 4.8'!C33)+SUM('Table 4.12'!C33,'Table 4.15'!C33,'Table 4.18'!C33)+SUM('Table 4.22'!C33,'Table 4.25'!C33,'Table 4.28'!C33)+SUM('Table 4.32'!C33,'Table 4.35'!C33,'Table 4.38'!C33,'Table 4.41'!C33)+SUM('Table 4.45'!C33,'Table 4.48'!C33,'Table 4.51'!C33,'Table 4.54'!C33,'Table 4.57'!C33)</f>
        <v>87.125381955632506</v>
      </c>
      <c r="D33" s="19">
        <f>SUM('Table 4.2'!D33,'Table 4.5'!D33,'Table 4.8'!D33)+SUM('Table 4.12'!D33,'Table 4.15'!D33,'Table 4.18'!D33)+SUM('Table 4.22'!D33,'Table 4.25'!D33,'Table 4.28'!D33)+SUM('Table 4.32'!D33,'Table 4.35'!D33,'Table 4.38'!D33,'Table 4.41'!D33)+SUM('Table 4.45'!D33,'Table 4.48'!D33,'Table 4.51'!D33,'Table 4.54'!D33,'Table 4.57'!D33)</f>
        <v>716.73584502642234</v>
      </c>
      <c r="E33" s="54">
        <f>SUM(B33:D33)</f>
        <v>803.86122698205486</v>
      </c>
      <c r="G33" s="51">
        <f>SUM('Table 4.2'!G33,'Table 4.5'!G33,'Table 4.8'!G33)+SUM('Table 4.12'!G33,'Table 4.15'!G33,'Table 4.18'!G33)+SUM('Table 4.22'!G33,'Table 4.25'!G33,'Table 4.28'!G33)+SUM('Table 4.32'!G33,'Table 4.35'!G33,'Table 4.38'!G33,'Table 4.41'!G33)+SUM('Table 4.45'!G33,'Table 4.48'!G33,'Table 4.51'!G33,'Table 4.54'!G33,'Table 4.57'!G33)</f>
        <v>0</v>
      </c>
      <c r="H33" s="51">
        <f>SUM('Table 4.2'!H33,'Table 4.5'!H33,'Table 4.8'!H33)+SUM('Table 4.12'!H33,'Table 4.15'!H33,'Table 4.18'!H33)+SUM('Table 4.22'!H33,'Table 4.25'!H33,'Table 4.28'!H33)+SUM('Table 4.32'!H33,'Table 4.35'!H33,'Table 4.38'!H33,'Table 4.41'!H33)+SUM('Table 4.45'!H33,'Table 4.48'!H33,'Table 4.51'!H33,'Table 4.54'!H33,'Table 4.57'!H33)</f>
        <v>36.156458008461428</v>
      </c>
      <c r="I33" s="51">
        <f>SUM('Table 4.2'!I33,'Table 4.5'!I33,'Table 4.8'!I33)+SUM('Table 4.12'!I33,'Table 4.15'!I33,'Table 4.18'!I33)+SUM('Table 4.22'!I33,'Table 4.25'!I33,'Table 4.28'!I33)+SUM('Table 4.32'!I33,'Table 4.35'!I33,'Table 4.38'!I33,'Table 4.41'!I33)+SUM('Table 4.45'!I33,'Table 4.48'!I33,'Table 4.51'!I33,'Table 4.54'!I33,'Table 4.57'!I33)</f>
        <v>297.44064131682842</v>
      </c>
      <c r="J33" s="51">
        <f>SUM(G33:I33)</f>
        <v>333.59709932528983</v>
      </c>
      <c r="L33" s="22" t="str">
        <f t="shared" si="5"/>
        <v>--</v>
      </c>
      <c r="M33" s="22">
        <f t="shared" si="5"/>
        <v>0.41499339454114126</v>
      </c>
      <c r="N33" s="22">
        <f t="shared" si="5"/>
        <v>0.41499339454114131</v>
      </c>
      <c r="O33" s="23">
        <f t="shared" si="5"/>
        <v>0.41499339454114131</v>
      </c>
    </row>
    <row r="34" spans="1:15" x14ac:dyDescent="0.25">
      <c r="A34" s="18" t="s">
        <v>15</v>
      </c>
      <c r="B34" s="64">
        <f>B31</f>
        <v>0</v>
      </c>
      <c r="C34" s="64">
        <f>C31</f>
        <v>20745.6525035128</v>
      </c>
      <c r="D34" s="64">
        <f>D31</f>
        <v>1758.8336748912641</v>
      </c>
      <c r="E34" s="64">
        <f>E31</f>
        <v>22504.486178404062</v>
      </c>
      <c r="G34" s="21">
        <f>SUM(G31:G33)</f>
        <v>0</v>
      </c>
      <c r="H34" s="21">
        <f>SUM(H31:H33)</f>
        <v>8041.341474680079</v>
      </c>
      <c r="I34" s="21">
        <f>SUM(I31:I33)</f>
        <v>1398.7922793894431</v>
      </c>
      <c r="J34" s="21">
        <f>SUM(J31:J33)</f>
        <v>9440.1337540695222</v>
      </c>
      <c r="L34" s="22" t="str">
        <f t="shared" si="5"/>
        <v>--</v>
      </c>
      <c r="M34" s="22">
        <f t="shared" si="5"/>
        <v>0.38761574133753868</v>
      </c>
      <c r="N34" s="22">
        <f t="shared" si="5"/>
        <v>0.79529537065289602</v>
      </c>
      <c r="O34" s="23">
        <f t="shared" si="5"/>
        <v>0.41947786229078804</v>
      </c>
    </row>
    <row r="35" spans="1:15" x14ac:dyDescent="0.25">
      <c r="A35" s="13"/>
      <c r="B35" s="64"/>
      <c r="C35" s="64"/>
      <c r="D35" s="64"/>
      <c r="E35" s="64"/>
      <c r="L35" s="57"/>
      <c r="M35" s="57"/>
      <c r="N35" s="57"/>
      <c r="O35" s="58"/>
    </row>
    <row r="36" spans="1:15" ht="13" x14ac:dyDescent="0.3">
      <c r="A36" s="16" t="s">
        <v>28</v>
      </c>
      <c r="B36" s="64"/>
      <c r="C36" s="64"/>
      <c r="D36" s="64"/>
      <c r="E36" s="64"/>
      <c r="L36" s="55"/>
      <c r="M36" s="55"/>
      <c r="N36" s="55"/>
      <c r="O36" s="56"/>
    </row>
    <row r="37" spans="1:15" x14ac:dyDescent="0.25">
      <c r="A37" s="27" t="s">
        <v>29</v>
      </c>
      <c r="B37" s="64">
        <f>B28+B34</f>
        <v>33392.342392588296</v>
      </c>
      <c r="C37" s="64">
        <f>C28+C34</f>
        <v>22472.360721298486</v>
      </c>
      <c r="D37" s="64">
        <f>D28+D34</f>
        <v>2741.9529568527214</v>
      </c>
      <c r="E37" s="54">
        <f>SUM(B37:D37)</f>
        <v>58606.656070739504</v>
      </c>
      <c r="G37" s="51">
        <f>SUM('Table 4.2'!G37,'Table 4.5'!G37,'Table 4.8'!G37)+SUM('Table 4.12'!G37,'Table 4.15'!G37,'Table 4.18'!G37)+SUM('Table 4.22'!G37,'Table 4.25'!G37,'Table 4.28'!G37)+SUM('Table 4.32'!G37,'Table 4.35'!G37,'Table 4.38'!G37,'Table 4.41'!G37)+SUM('Table 4.45'!G37,'Table 4.48'!G37,'Table 4.51'!G37,'Table 4.54'!G37,'Table 4.57'!G37)</f>
        <v>7330.671173297992</v>
      </c>
      <c r="H37" s="51">
        <f>SUM('Table 4.2'!H37,'Table 4.5'!H37,'Table 4.8'!H37)+SUM('Table 4.12'!H37,'Table 4.15'!H37,'Table 4.18'!H37)+SUM('Table 4.22'!H37,'Table 4.25'!H37,'Table 4.28'!H37)+SUM('Table 4.32'!H37,'Table 4.35'!H37,'Table 4.38'!H37,'Table 4.41'!H37)+SUM('Table 4.45'!H37,'Table 4.48'!H37,'Table 4.51'!H37,'Table 4.54'!H37,'Table 4.57'!H37)</f>
        <v>9358.8674431136551</v>
      </c>
      <c r="I37" s="51">
        <f>SUM('Table 4.2'!I37,'Table 4.5'!I37,'Table 4.8'!I37)+SUM('Table 4.12'!I37,'Table 4.15'!I37,'Table 4.18'!I37)+SUM('Table 4.22'!I37,'Table 4.25'!I37,'Table 4.28'!I37)+SUM('Table 4.32'!I37,'Table 4.35'!I37,'Table 4.38'!I37,'Table 4.41'!I37)+SUM('Table 4.45'!I37,'Table 4.48'!I37,'Table 4.51'!I37,'Table 4.54'!I37,'Table 4.57'!I37)</f>
        <v>9179.2287037175865</v>
      </c>
      <c r="J37" s="51">
        <f>SUM(G37:I37)</f>
        <v>25868.767320129235</v>
      </c>
      <c r="L37" s="22">
        <f t="shared" ref="L37:O39" si="6">IF(B37&lt;&gt;0,G37/B37,"--")</f>
        <v>0.21953150477173755</v>
      </c>
      <c r="M37" s="22">
        <f t="shared" si="6"/>
        <v>0.416461250296844</v>
      </c>
      <c r="N37" s="22">
        <f t="shared" si="6"/>
        <v>3.3476973705098585</v>
      </c>
      <c r="O37" s="23">
        <f t="shared" si="6"/>
        <v>0.441396405365716</v>
      </c>
    </row>
    <row r="38" spans="1:15" x14ac:dyDescent="0.25">
      <c r="A38" s="27" t="s">
        <v>30</v>
      </c>
      <c r="B38" s="19">
        <f>SUM('Table 4.2'!B38,'Table 4.5'!B38,'Table 4.8'!B38)+SUM('Table 4.12'!B38,'Table 4.15'!B38,'Table 4.18'!B38)+SUM('Table 4.22'!B38,'Table 4.25'!B38,'Table 4.28'!B38)+SUM('Table 4.32'!B38,'Table 4.35'!B38,'Table 4.38'!B38,'Table 4.41'!B38)+SUM('Table 4.45'!B38,'Table 4.48'!B38,'Table 4.51'!B38,'Table 4.54'!B38,'Table 4.57'!B38)</f>
        <v>0</v>
      </c>
      <c r="C38" s="19">
        <f>SUM('Table 4.2'!C38,'Table 4.5'!C38,'Table 4.8'!C38)+SUM('Table 4.12'!C38,'Table 4.15'!C38,'Table 4.18'!C38)+SUM('Table 4.22'!C38,'Table 4.25'!C38,'Table 4.28'!C38)+SUM('Table 4.32'!C38,'Table 4.35'!C38,'Table 4.38'!C38,'Table 4.41'!C38)+SUM('Table 4.45'!C38,'Table 4.48'!C38,'Table 4.51'!C38,'Table 4.54'!C38,'Table 4.57'!C38)</f>
        <v>87.125381955632506</v>
      </c>
      <c r="D38" s="19">
        <f>SUM('Table 4.2'!D38,'Table 4.5'!D38,'Table 4.8'!D38)+SUM('Table 4.12'!D38,'Table 4.15'!D38,'Table 4.18'!D38)+SUM('Table 4.22'!D38,'Table 4.25'!D38,'Table 4.28'!D38)+SUM('Table 4.32'!D38,'Table 4.35'!D38,'Table 4.38'!D38,'Table 4.41'!D38)+SUM('Table 4.45'!D38,'Table 4.48'!D38,'Table 4.51'!D38,'Table 4.54'!D38,'Table 4.57'!D38)</f>
        <v>974.93129259835223</v>
      </c>
      <c r="E38" s="54">
        <f>SUM(B38:D38)</f>
        <v>1062.0566745539847</v>
      </c>
      <c r="G38" s="51">
        <f>SUM('Table 4.2'!G38,'Table 4.5'!G38,'Table 4.8'!G38)+SUM('Table 4.12'!G38,'Table 4.15'!G38,'Table 4.18'!G38)+SUM('Table 4.22'!G38,'Table 4.25'!G38,'Table 4.28'!G38)+SUM('Table 4.32'!G38,'Table 4.35'!G38,'Table 4.38'!G38,'Table 4.41'!G38)+SUM('Table 4.45'!G38,'Table 4.48'!G38,'Table 4.51'!G38,'Table 4.54'!G38,'Table 4.57'!G38)</f>
        <v>0</v>
      </c>
      <c r="H38" s="51">
        <f>SUM('Table 4.2'!H38,'Table 4.5'!H38,'Table 4.8'!H38)+SUM('Table 4.12'!H38,'Table 4.15'!H38,'Table 4.18'!H38)+SUM('Table 4.22'!H38,'Table 4.25'!H38,'Table 4.28'!H38)+SUM('Table 4.32'!H38,'Table 4.35'!H38,'Table 4.38'!H38,'Table 4.41'!H38)+SUM('Table 4.45'!H38,'Table 4.48'!H38,'Table 4.51'!H38,'Table 4.54'!H38,'Table 4.57'!H38)</f>
        <v>641.27624533922949</v>
      </c>
      <c r="I38" s="51">
        <f>SUM('Table 4.2'!I38,'Table 4.5'!I38,'Table 4.8'!I38)+SUM('Table 4.12'!I38,'Table 4.15'!I38,'Table 4.18'!I38)+SUM('Table 4.22'!I38,'Table 4.25'!I38,'Table 4.28'!I38)+SUM('Table 4.32'!I38,'Table 4.35'!I38,'Table 4.38'!I38,'Table 4.41'!I38)+SUM('Table 4.45'!I38,'Table 4.48'!I38,'Table 4.51'!I38,'Table 4.54'!I38,'Table 4.57'!I38)</f>
        <v>7247.4901954419702</v>
      </c>
      <c r="J38" s="51">
        <f>SUM(G38:I38)</f>
        <v>7888.7664407811999</v>
      </c>
      <c r="L38" s="22" t="str">
        <f t="shared" si="6"/>
        <v>--</v>
      </c>
      <c r="M38" s="22">
        <f t="shared" si="6"/>
        <v>7.3603837474800544</v>
      </c>
      <c r="N38" s="22">
        <f t="shared" si="6"/>
        <v>7.4338471341156946</v>
      </c>
      <c r="O38" s="23">
        <f t="shared" si="6"/>
        <v>7.4278205954443264</v>
      </c>
    </row>
    <row r="39" spans="1:15" x14ac:dyDescent="0.25">
      <c r="A39" s="18" t="s">
        <v>17</v>
      </c>
      <c r="B39" s="19">
        <f>B37</f>
        <v>33392.342392588296</v>
      </c>
      <c r="C39" s="19">
        <f>C37</f>
        <v>22472.360721298486</v>
      </c>
      <c r="D39" s="19">
        <f>D37</f>
        <v>2741.9529568527214</v>
      </c>
      <c r="E39" s="19">
        <f>E37</f>
        <v>58606.656070739504</v>
      </c>
      <c r="G39" s="21">
        <f>SUM(G37:G38)</f>
        <v>7330.671173297992</v>
      </c>
      <c r="H39" s="21">
        <f>SUM(H37:H38)</f>
        <v>10000.143688452885</v>
      </c>
      <c r="I39" s="21">
        <f>SUM(I37:I38)</f>
        <v>16426.718899159558</v>
      </c>
      <c r="J39" s="21">
        <f>SUM(J37:J38)</f>
        <v>33757.533760910432</v>
      </c>
      <c r="L39" s="22">
        <f t="shared" si="6"/>
        <v>0.21953150477173755</v>
      </c>
      <c r="M39" s="22">
        <f t="shared" si="6"/>
        <v>0.4449974710033518</v>
      </c>
      <c r="N39" s="22">
        <f t="shared" si="6"/>
        <v>5.9908828333854913</v>
      </c>
      <c r="O39" s="23">
        <f t="shared" si="6"/>
        <v>0.57600170397308381</v>
      </c>
    </row>
    <row r="40" spans="1:15" x14ac:dyDescent="0.25">
      <c r="A40" s="18"/>
      <c r="L40" s="55"/>
      <c r="M40" s="55"/>
      <c r="N40" s="55"/>
      <c r="O40" s="56"/>
    </row>
    <row r="41" spans="1:15" x14ac:dyDescent="0.25">
      <c r="A41" s="79" t="s">
        <v>33</v>
      </c>
      <c r="B41" s="68">
        <f>B39</f>
        <v>33392.342392588296</v>
      </c>
      <c r="C41" s="68">
        <f>C39</f>
        <v>22472.360721298486</v>
      </c>
      <c r="D41" s="68">
        <f>D39</f>
        <v>2741.9529568527214</v>
      </c>
      <c r="E41" s="59">
        <f>SUM(B41:D41)</f>
        <v>58606.656070739504</v>
      </c>
      <c r="F41" s="29"/>
      <c r="G41" s="30">
        <f>SUM(G28,G34,G39)</f>
        <v>13464.437860538055</v>
      </c>
      <c r="H41" s="30">
        <f>SUM(H28,H34,H39)</f>
        <v>18881.4359828651</v>
      </c>
      <c r="I41" s="30">
        <f>SUM(I28,I34,I39)</f>
        <v>20328.550190286707</v>
      </c>
      <c r="J41" s="30">
        <f>SUM(J28,J34,J39)</f>
        <v>52674.424033689858</v>
      </c>
      <c r="K41" s="29"/>
      <c r="L41" s="31">
        <f t="shared" ref="L41:O42" si="7">IF(B41&lt;&gt;0,G41/B41,"--")</f>
        <v>0.40321932801954613</v>
      </c>
      <c r="M41" s="31">
        <f t="shared" si="7"/>
        <v>0.84020705332350598</v>
      </c>
      <c r="N41" s="31">
        <f t="shared" si="7"/>
        <v>7.41389458906702</v>
      </c>
      <c r="O41" s="32">
        <f t="shared" si="7"/>
        <v>0.89877886856589617</v>
      </c>
    </row>
    <row r="42" spans="1:15" ht="13.5" thickBot="1" x14ac:dyDescent="0.35">
      <c r="A42" s="33" t="s">
        <v>17</v>
      </c>
      <c r="B42" s="80">
        <f>B21+B41</f>
        <v>522937.03739258822</v>
      </c>
      <c r="C42" s="80">
        <f>C21+C41</f>
        <v>22472.360721298486</v>
      </c>
      <c r="D42" s="80">
        <f>D21+D41</f>
        <v>2741.9529568527214</v>
      </c>
      <c r="E42" s="80">
        <f>E21+E41</f>
        <v>548151.35107073945</v>
      </c>
      <c r="F42" s="169"/>
      <c r="G42" s="170">
        <f>G21+G41</f>
        <v>144802.55442761318</v>
      </c>
      <c r="H42" s="170">
        <f>H21+H41</f>
        <v>18881.4359828651</v>
      </c>
      <c r="I42" s="170">
        <f>I21+I41</f>
        <v>20328.550190286707</v>
      </c>
      <c r="J42" s="170">
        <f>J21+J41</f>
        <v>184012.540600765</v>
      </c>
      <c r="K42" s="84"/>
      <c r="L42" s="40">
        <f t="shared" si="7"/>
        <v>0.27690246449096806</v>
      </c>
      <c r="M42" s="40">
        <f t="shared" si="7"/>
        <v>0.84020705332350598</v>
      </c>
      <c r="N42" s="40">
        <f t="shared" si="7"/>
        <v>7.41389458906702</v>
      </c>
      <c r="O42" s="41">
        <f t="shared" si="7"/>
        <v>0.33569659226657278</v>
      </c>
    </row>
    <row r="43" spans="1:15" ht="13" thickBot="1" x14ac:dyDescent="0.3"/>
    <row r="44" spans="1:15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83"/>
      <c r="L44" s="99" t="s">
        <v>3</v>
      </c>
      <c r="M44" s="100"/>
      <c r="N44" s="100"/>
      <c r="O44" s="101"/>
    </row>
    <row r="45" spans="1:15" ht="13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15" x14ac:dyDescent="0.25">
      <c r="A46" s="18" t="s">
        <v>19</v>
      </c>
      <c r="B46" s="19">
        <f>SUM('Table 4.2'!B46,'Table 4.5'!B46,'Table 4.8'!B46)+SUM('Table 4.12'!B46,'Table 4.15'!B46,'Table 4.18'!B46)+SUM('Table 4.22'!B46,'Table 4.25'!B46,'Table 4.28'!B46)+SUM('Table 4.32'!B46,'Table 4.35'!B46,'Table 4.38'!B46,'Table 4.41'!B46)+SUM('Table 4.45'!B46,'Table 4.48'!B46,'Table 4.51'!B46,'Table 4.54'!B46,'Table 4.57'!B46)</f>
        <v>84252.736316818089</v>
      </c>
      <c r="C46" s="19">
        <f>SUM('Table 4.2'!C46,'Table 4.5'!C46,'Table 4.8'!C46)+SUM('Table 4.12'!C46,'Table 4.15'!C46,'Table 4.18'!C46)+SUM('Table 4.22'!C46,'Table 4.25'!C46,'Table 4.28'!C46)+SUM('Table 4.32'!C46,'Table 4.35'!C46,'Table 4.38'!C46,'Table 4.41'!C46)+SUM('Table 4.45'!C46,'Table 4.48'!C46,'Table 4.51'!C46,'Table 4.54'!C46,'Table 4.57'!C46)</f>
        <v>0</v>
      </c>
      <c r="D46" s="19">
        <f>SUM('Table 4.2'!D46,'Table 4.5'!D46,'Table 4.8'!D46)+SUM('Table 4.12'!D46,'Table 4.15'!D46,'Table 4.18'!D46)+SUM('Table 4.22'!D46,'Table 4.25'!D46,'Table 4.28'!D46)+SUM('Table 4.32'!D46,'Table 4.35'!D46,'Table 4.38'!D46,'Table 4.41'!D46)+SUM('Table 4.45'!D46,'Table 4.48'!D46,'Table 4.51'!D46,'Table 4.54'!D46,'Table 4.57'!D46)</f>
        <v>0</v>
      </c>
      <c r="E46" s="54">
        <f>SUM(B46:D46)</f>
        <v>84252.736316818089</v>
      </c>
      <c r="G46" s="51">
        <f>SUM('Table 4.2'!G46,'Table 4.5'!G46,'Table 4.8'!G46)+SUM('Table 4.12'!G46,'Table 4.15'!G46,'Table 4.18'!G46)+SUM('Table 4.22'!G46,'Table 4.25'!G46,'Table 4.28'!G46)+SUM('Table 4.32'!G46,'Table 4.35'!G46,'Table 4.38'!G46,'Table 4.41'!G46)+SUM('Table 4.45'!G46,'Table 4.48'!G46,'Table 4.51'!G46,'Table 4.54'!G46,'Table 4.57'!G46)</f>
        <v>5747.4669630793678</v>
      </c>
      <c r="H46" s="51">
        <f>SUM('Table 4.2'!H46,'Table 4.5'!H46,'Table 4.8'!H46)+SUM('Table 4.12'!H46,'Table 4.15'!H46,'Table 4.18'!H46)+SUM('Table 4.22'!H46,'Table 4.25'!H46,'Table 4.28'!H46)+SUM('Table 4.32'!H46,'Table 4.35'!H46,'Table 4.38'!H46,'Table 4.41'!H46)+SUM('Table 4.45'!H46,'Table 4.48'!H46,'Table 4.51'!H46,'Table 4.54'!H46,'Table 4.57'!H46)</f>
        <v>0</v>
      </c>
      <c r="I46" s="51">
        <f>SUM('Table 4.2'!I46,'Table 4.5'!I46,'Table 4.8'!I46)+SUM('Table 4.12'!I46,'Table 4.15'!I46,'Table 4.18'!I46)+SUM('Table 4.22'!I46,'Table 4.25'!I46,'Table 4.28'!I46)+SUM('Table 4.32'!I46,'Table 4.35'!I46,'Table 4.38'!I46,'Table 4.41'!I46)+SUM('Table 4.45'!I46,'Table 4.48'!I46,'Table 4.51'!I46,'Table 4.54'!I46,'Table 4.57'!I46)</f>
        <v>0</v>
      </c>
      <c r="J46" s="51">
        <f>SUM(G46:I46)</f>
        <v>5747.4669630793678</v>
      </c>
      <c r="L46" s="22">
        <f t="shared" ref="L46:O48" si="8">IF(B46&lt;&gt;0,G46/B46,"--")</f>
        <v>6.8216976852443059E-2</v>
      </c>
      <c r="M46" s="22" t="str">
        <f t="shared" si="8"/>
        <v>--</v>
      </c>
      <c r="N46" s="22" t="str">
        <f t="shared" si="8"/>
        <v>--</v>
      </c>
      <c r="O46" s="23">
        <f t="shared" si="8"/>
        <v>6.8216976852443059E-2</v>
      </c>
    </row>
    <row r="47" spans="1:15" x14ac:dyDescent="0.25">
      <c r="A47" s="18" t="s">
        <v>20</v>
      </c>
      <c r="B47" s="19">
        <f>SUM('Table 4.2'!B47,'Table 4.5'!B47,'Table 4.8'!B47)+SUM('Table 4.12'!B47,'Table 4.15'!B47,'Table 4.18'!B47)+SUM('Table 4.22'!B47,'Table 4.25'!B47,'Table 4.28'!B47)+SUM('Table 4.32'!B47,'Table 4.35'!B47,'Table 4.38'!B47,'Table 4.41'!B47)+SUM('Table 4.45'!B47,'Table 4.48'!B47,'Table 4.51'!B47,'Table 4.54'!B47,'Table 4.57'!B47)</f>
        <v>29709.615058385047</v>
      </c>
      <c r="C47" s="19">
        <f>SUM('Table 4.2'!C47,'Table 4.5'!C47,'Table 4.8'!C47)+SUM('Table 4.12'!C47,'Table 4.15'!C47,'Table 4.18'!C47)+SUM('Table 4.22'!C47,'Table 4.25'!C47,'Table 4.28'!C47)+SUM('Table 4.32'!C47,'Table 4.35'!C47,'Table 4.38'!C47,'Table 4.41'!C47)+SUM('Table 4.45'!C47,'Table 4.48'!C47,'Table 4.51'!C47,'Table 4.54'!C47,'Table 4.57'!C47)</f>
        <v>0</v>
      </c>
      <c r="D47" s="19">
        <f>SUM('Table 4.2'!D47,'Table 4.5'!D47,'Table 4.8'!D47)+SUM('Table 4.12'!D47,'Table 4.15'!D47,'Table 4.18'!D47)+SUM('Table 4.22'!D47,'Table 4.25'!D47,'Table 4.28'!D47)+SUM('Table 4.32'!D47,'Table 4.35'!D47,'Table 4.38'!D47,'Table 4.41'!D47)+SUM('Table 4.45'!D47,'Table 4.48'!D47,'Table 4.51'!D47,'Table 4.54'!D47,'Table 4.57'!D47)</f>
        <v>0</v>
      </c>
      <c r="E47" s="54">
        <f>SUM(B47:D47)</f>
        <v>29709.615058385047</v>
      </c>
      <c r="G47" s="51">
        <f>SUM('Table 4.2'!G47,'Table 4.5'!G47,'Table 4.8'!G47)+SUM('Table 4.12'!G47,'Table 4.15'!G47,'Table 4.18'!G47)+SUM('Table 4.22'!G47,'Table 4.25'!G47,'Table 4.28'!G47)+SUM('Table 4.32'!G47,'Table 4.35'!G47,'Table 4.38'!G47,'Table 4.41'!G47)+SUM('Table 4.45'!G47,'Table 4.48'!G47,'Table 4.51'!G47,'Table 4.54'!G47,'Table 4.57'!G47)</f>
        <v>22769.926629167519</v>
      </c>
      <c r="H47" s="51">
        <f>SUM('Table 4.2'!H47,'Table 4.5'!H47,'Table 4.8'!H47)+SUM('Table 4.12'!H47,'Table 4.15'!H47,'Table 4.18'!H47)+SUM('Table 4.22'!H47,'Table 4.25'!H47,'Table 4.28'!H47)+SUM('Table 4.32'!H47,'Table 4.35'!H47,'Table 4.38'!H47,'Table 4.41'!H47)+SUM('Table 4.45'!H47,'Table 4.48'!H47,'Table 4.51'!H47,'Table 4.54'!H47,'Table 4.57'!H47)</f>
        <v>0</v>
      </c>
      <c r="I47" s="51">
        <f>SUM('Table 4.2'!I47,'Table 4.5'!I47,'Table 4.8'!I47)+SUM('Table 4.12'!I47,'Table 4.15'!I47,'Table 4.18'!I47)+SUM('Table 4.22'!I47,'Table 4.25'!I47,'Table 4.28'!I47)+SUM('Table 4.32'!I47,'Table 4.35'!I47,'Table 4.38'!I47,'Table 4.41'!I47)+SUM('Table 4.45'!I47,'Table 4.48'!I47,'Table 4.51'!I47,'Table 4.54'!I47,'Table 4.57'!I47)</f>
        <v>0</v>
      </c>
      <c r="J47" s="51">
        <f>SUM(G47:I47)</f>
        <v>22769.926629167519</v>
      </c>
      <c r="L47" s="22">
        <f t="shared" si="8"/>
        <v>0.76641607723359195</v>
      </c>
      <c r="M47" s="22" t="str">
        <f t="shared" si="8"/>
        <v>--</v>
      </c>
      <c r="N47" s="22" t="str">
        <f t="shared" si="8"/>
        <v>--</v>
      </c>
      <c r="O47" s="23">
        <f t="shared" si="8"/>
        <v>0.76641607723359195</v>
      </c>
    </row>
    <row r="48" spans="1:15" x14ac:dyDescent="0.25">
      <c r="A48" s="18" t="s">
        <v>31</v>
      </c>
      <c r="B48" s="19">
        <f>SUM(B46:B47)</f>
        <v>113962.35137520314</v>
      </c>
      <c r="C48" s="19">
        <f>SUM(C46:C47)</f>
        <v>0</v>
      </c>
      <c r="D48" s="19">
        <f>SUM(D46:D47)</f>
        <v>0</v>
      </c>
      <c r="E48" s="19">
        <f>SUM(E46:E47)</f>
        <v>113962.35137520314</v>
      </c>
      <c r="G48" s="21">
        <f>SUM(G46:G47)</f>
        <v>28517.393592246888</v>
      </c>
      <c r="H48" s="21">
        <f>SUM(H46:H47)</f>
        <v>0</v>
      </c>
      <c r="I48" s="21">
        <f>SUM(I46:I47)</f>
        <v>0</v>
      </c>
      <c r="J48" s="21">
        <f>SUM(J46:J47)</f>
        <v>28517.393592246888</v>
      </c>
      <c r="L48" s="22">
        <f t="shared" si="8"/>
        <v>0.25023521582454761</v>
      </c>
      <c r="M48" s="22" t="str">
        <f t="shared" si="8"/>
        <v>--</v>
      </c>
      <c r="N48" s="22" t="str">
        <f t="shared" si="8"/>
        <v>--</v>
      </c>
      <c r="O48" s="23">
        <f t="shared" si="8"/>
        <v>0.25023521582454761</v>
      </c>
    </row>
    <row r="49" spans="1:15" ht="13" x14ac:dyDescent="0.3">
      <c r="A49" s="78" t="s">
        <v>32</v>
      </c>
      <c r="L49" s="19"/>
      <c r="M49" s="36"/>
      <c r="O49" s="17"/>
    </row>
    <row r="50" spans="1:15" x14ac:dyDescent="0.25">
      <c r="A50" s="18" t="s">
        <v>19</v>
      </c>
      <c r="B50" s="19">
        <f>SUM('Table 4.2'!B50,'Table 4.5'!B50,'Table 4.8'!B50)+SUM('Table 4.12'!B50,'Table 4.15'!B50,'Table 4.18'!B50)+SUM('Table 4.22'!B50,'Table 4.25'!B50,'Table 4.28'!B50)+SUM('Table 4.32'!B50,'Table 4.35'!B50,'Table 4.38'!B50,'Table 4.41'!B50)+SUM('Table 4.45'!B50,'Table 4.48'!B50,'Table 4.51'!B50,'Table 4.54'!B50,'Table 4.57'!B50)</f>
        <v>0</v>
      </c>
      <c r="C50" s="19">
        <f>SUM('Table 4.2'!C50,'Table 4.5'!C50,'Table 4.8'!C50)+SUM('Table 4.12'!C50,'Table 4.15'!C50,'Table 4.18'!C50)+SUM('Table 4.22'!C50,'Table 4.25'!C50,'Table 4.28'!C50)+SUM('Table 4.32'!C50,'Table 4.35'!C50,'Table 4.38'!C50,'Table 4.41'!C50)+SUM('Table 4.45'!C50,'Table 4.48'!C50,'Table 4.51'!C50,'Table 4.54'!C50,'Table 4.57'!C50)</f>
        <v>11829.077781442515</v>
      </c>
      <c r="D50" s="19">
        <f>SUM('Table 4.2'!D50,'Table 4.5'!D50,'Table 4.8'!D50)+SUM('Table 4.12'!D50,'Table 4.15'!D50,'Table 4.18'!D50)+SUM('Table 4.22'!D50,'Table 4.25'!D50,'Table 4.28'!D50)+SUM('Table 4.32'!D50,'Table 4.35'!D50,'Table 4.38'!D50,'Table 4.41'!D50)+SUM('Table 4.45'!D50,'Table 4.48'!D50,'Table 4.51'!D50,'Table 4.54'!D50,'Table 4.57'!D50)</f>
        <v>117.41366166662425</v>
      </c>
      <c r="E50" s="54">
        <f>SUM(B50:D50)</f>
        <v>11946.491443109138</v>
      </c>
      <c r="G50" s="51">
        <f>SUM('Table 4.2'!G50,'Table 4.5'!G50,'Table 4.8'!G50)+SUM('Table 4.12'!G50,'Table 4.15'!G50,'Table 4.18'!G50)+SUM('Table 4.22'!G50,'Table 4.25'!G50,'Table 4.28'!G50)+SUM('Table 4.32'!G50,'Table 4.35'!G50,'Table 4.38'!G50,'Table 4.41'!G50)+SUM('Table 4.45'!G50,'Table 4.48'!G50,'Table 4.51'!G50,'Table 4.54'!G50,'Table 4.57'!G50)</f>
        <v>0</v>
      </c>
      <c r="H50" s="51">
        <f>SUM('Table 4.2'!H50,'Table 4.5'!H50,'Table 4.8'!H50)+SUM('Table 4.12'!H50,'Table 4.15'!H50,'Table 4.18'!H50)+SUM('Table 4.22'!H50,'Table 4.25'!H50,'Table 4.28'!H50)+SUM('Table 4.32'!H50,'Table 4.35'!H50,'Table 4.38'!H50,'Table 4.41'!H50)+SUM('Table 4.45'!H50,'Table 4.48'!H50,'Table 4.51'!H50,'Table 4.54'!H50,'Table 4.57'!H50)</f>
        <v>6823.599876443127</v>
      </c>
      <c r="I50" s="51">
        <f>SUM('Table 4.2'!I50,'Table 4.5'!I50,'Table 4.8'!I50)+SUM('Table 4.12'!I50,'Table 4.15'!I50,'Table 4.18'!I50)+SUM('Table 4.22'!I50,'Table 4.25'!I50,'Table 4.28'!I50)+SUM('Table 4.32'!I50,'Table 4.35'!I50,'Table 4.38'!I50,'Table 4.41'!I50)+SUM('Table 4.45'!I50,'Table 4.48'!I50,'Table 4.51'!I50,'Table 4.54'!I50,'Table 4.57'!I50)</f>
        <v>67.730034584607395</v>
      </c>
      <c r="J50" s="51">
        <f>SUM(G50:I50)</f>
        <v>6891.3299110277339</v>
      </c>
      <c r="L50" s="22" t="str">
        <f t="shared" ref="L50:O53" si="9">IF(B50&lt;&gt;0,G50/B50,"--")</f>
        <v>--</v>
      </c>
      <c r="M50" s="22">
        <f t="shared" si="9"/>
        <v>0.57684969213305937</v>
      </c>
      <c r="N50" s="22">
        <f t="shared" si="9"/>
        <v>0.57684969213305937</v>
      </c>
      <c r="O50" s="23">
        <f t="shared" si="9"/>
        <v>0.57684969213305937</v>
      </c>
    </row>
    <row r="51" spans="1:15" x14ac:dyDescent="0.25">
      <c r="A51" s="18" t="s">
        <v>20</v>
      </c>
      <c r="B51" s="19">
        <f>SUM('Table 4.2'!B51,'Table 4.5'!B51,'Table 4.8'!B51)+SUM('Table 4.12'!B51,'Table 4.15'!B51,'Table 4.18'!B51)+SUM('Table 4.22'!B51,'Table 4.25'!B51,'Table 4.28'!B51)+SUM('Table 4.32'!B51,'Table 4.35'!B51,'Table 4.38'!B51,'Table 4.41'!B51)+SUM('Table 4.45'!B51,'Table 4.48'!B51,'Table 4.51'!B51,'Table 4.54'!B51,'Table 4.57'!B51)</f>
        <v>0</v>
      </c>
      <c r="C51" s="19">
        <f>SUM('Table 4.2'!C51,'Table 4.5'!C51,'Table 4.8'!C51)+SUM('Table 4.12'!C51,'Table 4.15'!C51,'Table 4.18'!C51)+SUM('Table 4.22'!C51,'Table 4.25'!C51,'Table 4.28'!C51)+SUM('Table 4.32'!C51,'Table 4.35'!C51,'Table 4.38'!C51,'Table 4.41'!C51)+SUM('Table 4.45'!C51,'Table 4.48'!C51,'Table 4.51'!C51,'Table 4.54'!C51,'Table 4.57'!C51)</f>
        <v>1279.6483468839133</v>
      </c>
      <c r="D51" s="19">
        <f>SUM('Table 4.2'!D51,'Table 4.5'!D51,'Table 4.8'!D51)+SUM('Table 4.12'!D51,'Table 4.15'!D51,'Table 4.18'!D51)+SUM('Table 4.22'!D51,'Table 4.25'!D51,'Table 4.28'!D51)+SUM('Table 4.32'!D51,'Table 4.35'!D51,'Table 4.38'!D51,'Table 4.41'!D51)+SUM('Table 4.45'!D51,'Table 4.48'!D51,'Table 4.51'!D51,'Table 4.54'!D51,'Table 4.57'!D51)</f>
        <v>755.87916409525349</v>
      </c>
      <c r="E51" s="54">
        <f>SUM(B51:D51)</f>
        <v>2035.5275109791669</v>
      </c>
      <c r="G51" s="51">
        <f>SUM('Table 4.2'!G51,'Table 4.5'!G51,'Table 4.8'!G51)+SUM('Table 4.12'!G51,'Table 4.15'!G51,'Table 4.18'!G51)+SUM('Table 4.22'!G51,'Table 4.25'!G51,'Table 4.28'!G51)+SUM('Table 4.32'!G51,'Table 4.35'!G51,'Table 4.38'!G51,'Table 4.41'!G51)+SUM('Table 4.45'!G51,'Table 4.48'!G51,'Table 4.51'!G51,'Table 4.54'!G51,'Table 4.57'!G51)</f>
        <v>0</v>
      </c>
      <c r="H51" s="51">
        <f>SUM('Table 4.2'!H51,'Table 4.5'!H51,'Table 4.8'!H51)+SUM('Table 4.12'!H51,'Table 4.15'!H51,'Table 4.18'!H51)+SUM('Table 4.22'!H51,'Table 4.25'!H51,'Table 4.28'!H51)+SUM('Table 4.32'!H51,'Table 4.35'!H51,'Table 4.38'!H51,'Table 4.41'!H51)+SUM('Table 4.45'!H51,'Table 4.48'!H51,'Table 4.51'!H51,'Table 4.54'!H51,'Table 4.57'!H51)</f>
        <v>2245.2829173948121</v>
      </c>
      <c r="I51" s="51">
        <f>SUM('Table 4.2'!I51,'Table 4.5'!I51,'Table 4.8'!I51)+SUM('Table 4.12'!I51,'Table 4.15'!I51,'Table 4.18'!I51)+SUM('Table 4.22'!I51,'Table 4.25'!I51,'Table 4.28'!I51)+SUM('Table 4.32'!I51,'Table 4.35'!I51,'Table 4.38'!I51,'Table 4.41'!I51)+SUM('Table 4.45'!I51,'Table 4.48'!I51,'Table 4.51'!I51,'Table 4.54'!I51,'Table 4.57'!I51)</f>
        <v>1326.2726270779965</v>
      </c>
      <c r="J51" s="51">
        <f>SUM(G51:I51)</f>
        <v>3571.5555444728088</v>
      </c>
      <c r="L51" s="22" t="str">
        <f t="shared" si="9"/>
        <v>--</v>
      </c>
      <c r="M51" s="22">
        <f t="shared" si="9"/>
        <v>1.7546093212735567</v>
      </c>
      <c r="N51" s="22">
        <f t="shared" si="9"/>
        <v>1.7546093212735572</v>
      </c>
      <c r="O51" s="23">
        <f t="shared" si="9"/>
        <v>1.754609321273557</v>
      </c>
    </row>
    <row r="52" spans="1:15" x14ac:dyDescent="0.25">
      <c r="A52" s="79" t="s">
        <v>33</v>
      </c>
      <c r="B52" s="103">
        <f>SUM(B50:B51)</f>
        <v>0</v>
      </c>
      <c r="C52" s="103">
        <f>SUM(C50:C51)</f>
        <v>13108.726128326427</v>
      </c>
      <c r="D52" s="103">
        <f>SUM(D50:D51)</f>
        <v>873.29282576187779</v>
      </c>
      <c r="E52" s="103">
        <f>SUM(E50:E51)</f>
        <v>13982.018954088306</v>
      </c>
      <c r="F52" s="29"/>
      <c r="G52" s="30">
        <f>SUM(G50:G51)</f>
        <v>0</v>
      </c>
      <c r="H52" s="30">
        <f>SUM(H50:H51)</f>
        <v>9068.88279383794</v>
      </c>
      <c r="I52" s="30">
        <f>SUM(I50:I51)</f>
        <v>1394.0026616626039</v>
      </c>
      <c r="J52" s="30">
        <f>SUM(J50:J51)</f>
        <v>10462.885455500542</v>
      </c>
      <c r="K52" s="29"/>
      <c r="L52" s="31" t="str">
        <f t="shared" si="9"/>
        <v>--</v>
      </c>
      <c r="M52" s="31">
        <f t="shared" si="9"/>
        <v>0.69182029627128627</v>
      </c>
      <c r="N52" s="31">
        <f t="shared" si="9"/>
        <v>1.5962602926990139</v>
      </c>
      <c r="O52" s="32">
        <f t="shared" si="9"/>
        <v>0.74831006093302577</v>
      </c>
    </row>
    <row r="53" spans="1:15" ht="13.5" thickBot="1" x14ac:dyDescent="0.35">
      <c r="A53" s="33" t="s">
        <v>17</v>
      </c>
      <c r="B53" s="82">
        <f>SUM(B48,B52)</f>
        <v>113962.35137520314</v>
      </c>
      <c r="C53" s="82">
        <f>SUM(C48,C52)</f>
        <v>13108.726128326427</v>
      </c>
      <c r="D53" s="82">
        <f>SUM(D48,D52)</f>
        <v>873.29282576187779</v>
      </c>
      <c r="E53" s="82">
        <f>SUM(E48,E52)</f>
        <v>127944.37032929144</v>
      </c>
      <c r="F53" s="169"/>
      <c r="G53" s="170">
        <f>SUM(G48,G52)</f>
        <v>28517.393592246888</v>
      </c>
      <c r="H53" s="170">
        <f>SUM(H48,H52)</f>
        <v>9068.88279383794</v>
      </c>
      <c r="I53" s="170">
        <f>SUM(I48,I52)</f>
        <v>1394.0026616626039</v>
      </c>
      <c r="J53" s="170">
        <f>SUM(J48,J52)</f>
        <v>38980.279047747434</v>
      </c>
      <c r="K53" s="84"/>
      <c r="L53" s="40">
        <f t="shared" si="9"/>
        <v>0.25023521582454761</v>
      </c>
      <c r="M53" s="40">
        <f t="shared" si="9"/>
        <v>0.69182029627128627</v>
      </c>
      <c r="N53" s="40">
        <f t="shared" si="9"/>
        <v>1.5962602926990139</v>
      </c>
      <c r="O53" s="41">
        <f t="shared" si="9"/>
        <v>0.30466583990701257</v>
      </c>
    </row>
    <row r="54" spans="1:15" ht="13" x14ac:dyDescent="0.3">
      <c r="A54" s="42"/>
      <c r="B54" s="65"/>
      <c r="C54" s="65"/>
      <c r="D54" s="65"/>
      <c r="E54" s="65"/>
      <c r="L54" s="19"/>
      <c r="M54" s="36"/>
    </row>
    <row r="55" spans="1:15" ht="13" x14ac:dyDescent="0.3">
      <c r="A55" s="42" t="s">
        <v>21</v>
      </c>
      <c r="B55" s="65">
        <f>B42</f>
        <v>522937.03739258822</v>
      </c>
      <c r="C55" s="65">
        <f>C42</f>
        <v>22472.360721298486</v>
      </c>
      <c r="D55" s="65">
        <f>D42</f>
        <v>2741.9529568527214</v>
      </c>
      <c r="E55" s="65">
        <f>E42</f>
        <v>548151.35107073945</v>
      </c>
      <c r="G55" s="21">
        <f>SUM(G42,G53)</f>
        <v>173319.94801986008</v>
      </c>
      <c r="H55" s="21">
        <f>SUM(H42,H53)</f>
        <v>27950.318776703039</v>
      </c>
      <c r="I55" s="21">
        <f>SUM(I42,I53)</f>
        <v>21722.552851949313</v>
      </c>
      <c r="J55" s="21">
        <f>SUM(J42,J53)</f>
        <v>222992.81964851244</v>
      </c>
      <c r="L55" s="22">
        <f>IF(B55&lt;&gt;0,G55/B55,"--")</f>
        <v>0.33143559477838702</v>
      </c>
      <c r="M55" s="22">
        <f>IF(C55&lt;&gt;0,H55/C55,"--")</f>
        <v>1.2437642454810163</v>
      </c>
      <c r="N55" s="22">
        <f>IF(D55&lt;&gt;0,I55/D55,"--")</f>
        <v>7.9222923200268811</v>
      </c>
      <c r="O55" s="22">
        <f>IF(E55&lt;&gt;0,J55/E55,"--")</f>
        <v>0.40680884798135797</v>
      </c>
    </row>
    <row r="56" spans="1:15" hidden="1" x14ac:dyDescent="0.25"/>
    <row r="57" spans="1:15" hidden="1" x14ac:dyDescent="0.25">
      <c r="N57" s="43" t="s">
        <v>115</v>
      </c>
      <c r="O57" s="171">
        <v>0</v>
      </c>
    </row>
    <row r="58" spans="1:15" hidden="1" x14ac:dyDescent="0.25">
      <c r="O58" s="171">
        <v>0</v>
      </c>
    </row>
    <row r="59" spans="1:15" hidden="1" x14ac:dyDescent="0.25">
      <c r="O59" s="171">
        <v>0</v>
      </c>
    </row>
    <row r="60" spans="1:15" x14ac:dyDescent="0.25">
      <c r="A60" s="29"/>
      <c r="B60" s="29"/>
      <c r="C60" s="29"/>
      <c r="D60" s="29"/>
      <c r="E60" s="29"/>
    </row>
    <row r="61" spans="1:15" x14ac:dyDescent="0.25">
      <c r="A61" s="3" t="s">
        <v>22</v>
      </c>
    </row>
    <row r="62" spans="1:15" x14ac:dyDescent="0.25">
      <c r="A62" s="46" t="s">
        <v>264</v>
      </c>
    </row>
    <row r="63" spans="1:15" x14ac:dyDescent="0.25">
      <c r="A63" s="46" t="s">
        <v>107</v>
      </c>
    </row>
    <row r="64" spans="1:15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O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</cols>
  <sheetData>
    <row r="1" spans="1:15" s="3" customFormat="1" ht="15.5" x14ac:dyDescent="0.35">
      <c r="A1" s="1" t="s">
        <v>261</v>
      </c>
    </row>
    <row r="2" spans="1:15" ht="15.75" customHeight="1" thickBot="1" x14ac:dyDescent="0.4">
      <c r="A2" s="107" t="s">
        <v>202</v>
      </c>
    </row>
    <row r="3" spans="1:1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1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</row>
    <row r="5" spans="1:1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</row>
    <row r="6" spans="1:15" ht="12.75" customHeight="1" x14ac:dyDescent="0.3">
      <c r="A6" s="77" t="s">
        <v>23</v>
      </c>
      <c r="O6" s="17"/>
    </row>
    <row r="7" spans="1:15" ht="12.75" customHeight="1" x14ac:dyDescent="0.3">
      <c r="A7" s="16" t="s">
        <v>103</v>
      </c>
      <c r="O7" s="17"/>
    </row>
    <row r="8" spans="1:15" ht="12.75" customHeight="1" x14ac:dyDescent="0.25">
      <c r="A8" s="18" t="s">
        <v>13</v>
      </c>
      <c r="B8" s="19">
        <f>SUM('Table 4.3'!B8,'Table 4.6'!B8,'Table 4.9'!B8)+SUM('Table 4.13'!B8,'Table 4.16'!B8,'Table 4.19'!B8)+SUM('Table 4.23'!B8,'Table 4.26'!B8,'Table 4.29'!B8)+SUM('Table 4.33'!B8,'Table 4.36'!B8,'Table 4.39'!B8,'Table 4.42'!B8)+SUM('Table 4.46'!B8,'Table 4.49'!B8,'Table 4.52'!B8,'Table 4.55'!B8,'Table 4.58'!B8)</f>
        <v>10943.94372796173</v>
      </c>
      <c r="C8" s="19">
        <f>SUM('Table 4.3'!C8,'Table 4.6'!C8,'Table 4.9'!C8)+SUM('Table 4.13'!C8,'Table 4.16'!C8,'Table 4.19'!C8)+SUM('Table 4.23'!C8,'Table 4.26'!C8,'Table 4.29'!C8)+SUM('Table 4.33'!C8,'Table 4.36'!C8,'Table 4.39'!C8,'Table 4.42'!C8)+SUM('Table 4.46'!C8,'Table 4.49'!C8,'Table 4.52'!C8,'Table 4.55'!C8,'Table 4.58'!C8)</f>
        <v>0</v>
      </c>
      <c r="D8" s="19">
        <f>SUM('Table 4.3'!D8,'Table 4.6'!D8,'Table 4.9'!D8)+SUM('Table 4.13'!D8,'Table 4.16'!D8,'Table 4.19'!D8)+SUM('Table 4.23'!D8,'Table 4.26'!D8,'Table 4.29'!D8)+SUM('Table 4.33'!D8,'Table 4.36'!D8,'Table 4.39'!D8,'Table 4.42'!D8)+SUM('Table 4.46'!D8,'Table 4.49'!D8,'Table 4.52'!D8,'Table 4.55'!D8,'Table 4.58'!D8)</f>
        <v>0</v>
      </c>
      <c r="E8" s="19">
        <f t="shared" ref="E8:E13" si="0">SUM(B8:D8)</f>
        <v>10943.94372796173</v>
      </c>
      <c r="G8" s="21">
        <f>SUM('Table 4.3'!G8,'Table 4.6'!G8,'Table 4.9'!G8)+SUM('Table 4.13'!G8,'Table 4.16'!G8,'Table 4.19'!G8)+SUM('Table 4.23'!G8,'Table 4.26'!G8,'Table 4.29'!G8)+SUM('Table 4.33'!G8,'Table 4.36'!G8,'Table 4.39'!G8,'Table 4.42'!G8)+SUM('Table 4.46'!G8,'Table 4.49'!G8,'Table 4.52'!G8,'Table 4.55'!G8,'Table 4.58'!G8)</f>
        <v>811.74297538715416</v>
      </c>
      <c r="H8" s="21">
        <f>SUM('Table 4.3'!H8,'Table 4.6'!H8,'Table 4.9'!H8)+SUM('Table 4.13'!H8,'Table 4.16'!H8,'Table 4.19'!H8)+SUM('Table 4.23'!H8,'Table 4.26'!H8,'Table 4.29'!H8)+SUM('Table 4.33'!H8,'Table 4.36'!H8,'Table 4.39'!H8,'Table 4.42'!H8)+SUM('Table 4.46'!H8,'Table 4.49'!H8,'Table 4.52'!H8,'Table 4.55'!H8,'Table 4.58'!H8)</f>
        <v>0</v>
      </c>
      <c r="I8" s="21">
        <f>SUM('Table 4.3'!I8,'Table 4.6'!I8,'Table 4.9'!I8)+SUM('Table 4.13'!I8,'Table 4.16'!I8,'Table 4.19'!I8)+SUM('Table 4.23'!I8,'Table 4.26'!I8,'Table 4.29'!I8)+SUM('Table 4.33'!I8,'Table 4.36'!I8,'Table 4.39'!I8,'Table 4.42'!I8)+SUM('Table 4.46'!I8,'Table 4.49'!I8,'Table 4.52'!I8,'Table 4.55'!I8,'Table 4.58'!I8)</f>
        <v>0</v>
      </c>
      <c r="J8" s="21">
        <f t="shared" ref="J8:J13" si="1">SUM(G8:I8)</f>
        <v>811.74297538715416</v>
      </c>
      <c r="L8" s="22">
        <f t="shared" ref="L8:O14" si="2">IF(B8&lt;&gt;0,G8/B8,"--")</f>
        <v>7.4172802379562155E-2</v>
      </c>
      <c r="M8" s="22" t="str">
        <f t="shared" si="2"/>
        <v>--</v>
      </c>
      <c r="N8" s="22" t="str">
        <f t="shared" si="2"/>
        <v>--</v>
      </c>
      <c r="O8" s="23">
        <f t="shared" si="2"/>
        <v>7.4172802379562155E-2</v>
      </c>
    </row>
    <row r="9" spans="1:15" ht="12.75" customHeight="1" x14ac:dyDescent="0.25">
      <c r="A9" s="27" t="s">
        <v>24</v>
      </c>
      <c r="B9" s="19">
        <f>SUM('Table 4.3'!B9,'Table 4.6'!B9,'Table 4.9'!B9)+SUM('Table 4.13'!B9,'Table 4.16'!B9,'Table 4.19'!B9)+SUM('Table 4.23'!B9,'Table 4.26'!B9,'Table 4.29'!B9)+SUM('Table 4.33'!B9,'Table 4.36'!B9,'Table 4.39'!B9,'Table 4.42'!B9)+SUM('Table 4.46'!B9,'Table 4.49'!B9,'Table 4.52'!B9,'Table 4.55'!B9,'Table 4.58'!B9)</f>
        <v>10943.94372796173</v>
      </c>
      <c r="C9" s="19">
        <f>SUM('Table 4.3'!C9,'Table 4.6'!C9,'Table 4.9'!C9)+SUM('Table 4.13'!C9,'Table 4.16'!C9,'Table 4.19'!C9)+SUM('Table 4.23'!C9,'Table 4.26'!C9,'Table 4.29'!C9)+SUM('Table 4.33'!C9,'Table 4.36'!C9,'Table 4.39'!C9,'Table 4.42'!C9)+SUM('Table 4.46'!C9,'Table 4.49'!C9,'Table 4.52'!C9,'Table 4.55'!C9,'Table 4.58'!C9)</f>
        <v>0</v>
      </c>
      <c r="D9" s="19">
        <f>SUM('Table 4.3'!D9,'Table 4.6'!D9,'Table 4.9'!D9)+SUM('Table 4.13'!D9,'Table 4.16'!D9,'Table 4.19'!D9)+SUM('Table 4.23'!D9,'Table 4.26'!D9,'Table 4.29'!D9)+SUM('Table 4.33'!D9,'Table 4.36'!D9,'Table 4.39'!D9,'Table 4.42'!D9)+SUM('Table 4.46'!D9,'Table 4.49'!D9,'Table 4.52'!D9,'Table 4.55'!D9,'Table 4.58'!D9)</f>
        <v>0</v>
      </c>
      <c r="E9" s="19">
        <f t="shared" si="0"/>
        <v>10943.94372796173</v>
      </c>
      <c r="G9" s="21">
        <f>SUM('Table 4.3'!G9,'Table 4.6'!G9,'Table 4.9'!G9)+SUM('Table 4.13'!G9,'Table 4.16'!G9,'Table 4.19'!G9)+SUM('Table 4.23'!G9,'Table 4.26'!G9,'Table 4.29'!G9)+SUM('Table 4.33'!G9,'Table 4.36'!G9,'Table 4.39'!G9,'Table 4.42'!G9)+SUM('Table 4.46'!G9,'Table 4.49'!G9,'Table 4.52'!G9,'Table 4.55'!G9,'Table 4.58'!G9)</f>
        <v>83.911856371613581</v>
      </c>
      <c r="H9" s="21">
        <f>SUM('Table 4.3'!H9,'Table 4.6'!H9,'Table 4.9'!H9)+SUM('Table 4.13'!H9,'Table 4.16'!H9,'Table 4.19'!H9)+SUM('Table 4.23'!H9,'Table 4.26'!H9,'Table 4.29'!H9)+SUM('Table 4.33'!H9,'Table 4.36'!H9,'Table 4.39'!H9,'Table 4.42'!H9)+SUM('Table 4.46'!H9,'Table 4.49'!H9,'Table 4.52'!H9,'Table 4.55'!H9,'Table 4.58'!H9)</f>
        <v>0</v>
      </c>
      <c r="I9" s="21">
        <f>SUM('Table 4.3'!I9,'Table 4.6'!I9,'Table 4.9'!I9)+SUM('Table 4.13'!I9,'Table 4.16'!I9,'Table 4.19'!I9)+SUM('Table 4.23'!I9,'Table 4.26'!I9,'Table 4.29'!I9)+SUM('Table 4.33'!I9,'Table 4.36'!I9,'Table 4.39'!I9,'Table 4.42'!I9)+SUM('Table 4.46'!I9,'Table 4.49'!I9,'Table 4.52'!I9,'Table 4.55'!I9,'Table 4.58'!I9)</f>
        <v>0</v>
      </c>
      <c r="J9" s="21">
        <f t="shared" si="1"/>
        <v>83.911856371613581</v>
      </c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</row>
    <row r="10" spans="1:15" ht="12.75" customHeight="1" x14ac:dyDescent="0.25">
      <c r="A10" s="18" t="s">
        <v>25</v>
      </c>
      <c r="B10" s="19">
        <f>SUM('Table 4.3'!B10,'Table 4.6'!B10,'Table 4.9'!B10)+SUM('Table 4.13'!B10,'Table 4.16'!B10,'Table 4.19'!B10)+SUM('Table 4.23'!B10,'Table 4.26'!B10,'Table 4.29'!B10)+SUM('Table 4.33'!B10,'Table 4.36'!B10,'Table 4.39'!B10,'Table 4.42'!B10)+SUM('Table 4.46'!B10,'Table 4.49'!B10,'Table 4.52'!B10,'Table 4.55'!B10,'Table 4.58'!B10)</f>
        <v>218878.87455923448</v>
      </c>
      <c r="C10" s="19">
        <f>SUM('Table 4.3'!C10,'Table 4.6'!C10,'Table 4.9'!C10)+SUM('Table 4.13'!C10,'Table 4.16'!C10,'Table 4.19'!C10)+SUM('Table 4.23'!C10,'Table 4.26'!C10,'Table 4.29'!C10)+SUM('Table 4.33'!C10,'Table 4.36'!C10,'Table 4.39'!C10,'Table 4.42'!C10)+SUM('Table 4.46'!C10,'Table 4.49'!C10,'Table 4.52'!C10,'Table 4.55'!C10,'Table 4.58'!C10)</f>
        <v>0</v>
      </c>
      <c r="D10" s="19">
        <f>SUM('Table 4.3'!D10,'Table 4.6'!D10,'Table 4.9'!D10)+SUM('Table 4.13'!D10,'Table 4.16'!D10,'Table 4.19'!D10)+SUM('Table 4.23'!D10,'Table 4.26'!D10,'Table 4.29'!D10)+SUM('Table 4.33'!D10,'Table 4.36'!D10,'Table 4.39'!D10,'Table 4.42'!D10)+SUM('Table 4.46'!D10,'Table 4.49'!D10,'Table 4.52'!D10,'Table 4.55'!D10,'Table 4.58'!D10)</f>
        <v>0</v>
      </c>
      <c r="E10" s="19">
        <f t="shared" si="0"/>
        <v>218878.87455923448</v>
      </c>
      <c r="G10" s="21">
        <f>SUM('Table 4.3'!G10,'Table 4.6'!G10,'Table 4.9'!G10)+SUM('Table 4.13'!G10,'Table 4.16'!G10,'Table 4.19'!G10)+SUM('Table 4.23'!G10,'Table 4.26'!G10,'Table 4.29'!G10)+SUM('Table 4.33'!G10,'Table 4.36'!G10,'Table 4.39'!G10,'Table 4.42'!G10)+SUM('Table 4.46'!G10,'Table 4.49'!G10,'Table 4.52'!G10,'Table 4.55'!G10,'Table 4.58'!G10)</f>
        <v>14206.672808450237</v>
      </c>
      <c r="H10" s="21">
        <f>SUM('Table 4.3'!H10,'Table 4.6'!H10,'Table 4.9'!H10)+SUM('Table 4.13'!H10,'Table 4.16'!H10,'Table 4.19'!H10)+SUM('Table 4.23'!H10,'Table 4.26'!H10,'Table 4.29'!H10)+SUM('Table 4.33'!H10,'Table 4.36'!H10,'Table 4.39'!H10,'Table 4.42'!H10)+SUM('Table 4.46'!H10,'Table 4.49'!H10,'Table 4.52'!H10,'Table 4.55'!H10,'Table 4.58'!H10)</f>
        <v>0</v>
      </c>
      <c r="I10" s="21">
        <f>SUM('Table 4.3'!I10,'Table 4.6'!I10,'Table 4.9'!I10)+SUM('Table 4.13'!I10,'Table 4.16'!I10,'Table 4.19'!I10)+SUM('Table 4.23'!I10,'Table 4.26'!I10,'Table 4.29'!I10)+SUM('Table 4.33'!I10,'Table 4.36'!I10,'Table 4.39'!I10,'Table 4.42'!I10)+SUM('Table 4.46'!I10,'Table 4.49'!I10,'Table 4.52'!I10,'Table 4.55'!I10,'Table 4.58'!I10)</f>
        <v>0</v>
      </c>
      <c r="J10" s="21">
        <f t="shared" si="1"/>
        <v>14206.672808450237</v>
      </c>
      <c r="L10" s="22">
        <f t="shared" si="2"/>
        <v>6.4906550881435252E-2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6.4906550881435252E-2</v>
      </c>
    </row>
    <row r="11" spans="1:15" ht="12.75" customHeight="1" x14ac:dyDescent="0.25">
      <c r="A11" s="18" t="s">
        <v>26</v>
      </c>
      <c r="B11" s="19">
        <f>SUM('Table 4.3'!B11,'Table 4.6'!B11,'Table 4.9'!B11)+SUM('Table 4.13'!B11,'Table 4.16'!B11,'Table 4.19'!B11)+SUM('Table 4.23'!B11,'Table 4.26'!B11,'Table 4.29'!B11)+SUM('Table 4.33'!B11,'Table 4.36'!B11,'Table 4.39'!B11,'Table 4.42'!B11)+SUM('Table 4.46'!B11,'Table 4.49'!B11,'Table 4.52'!B11,'Table 4.55'!B11,'Table 4.58'!B11)</f>
        <v>81471.115277935329</v>
      </c>
      <c r="C11" s="19">
        <f>SUM('Table 4.3'!C11,'Table 4.6'!C11,'Table 4.9'!C11)+SUM('Table 4.13'!C11,'Table 4.16'!C11,'Table 4.19'!C11)+SUM('Table 4.23'!C11,'Table 4.26'!C11,'Table 4.29'!C11)+SUM('Table 4.33'!C11,'Table 4.36'!C11,'Table 4.39'!C11,'Table 4.42'!C11)+SUM('Table 4.46'!C11,'Table 4.49'!C11,'Table 4.52'!C11,'Table 4.55'!C11,'Table 4.58'!C11)</f>
        <v>0</v>
      </c>
      <c r="D11" s="19">
        <f>SUM('Table 4.3'!D11,'Table 4.6'!D11,'Table 4.9'!D11)+SUM('Table 4.13'!D11,'Table 4.16'!D11,'Table 4.19'!D11)+SUM('Table 4.23'!D11,'Table 4.26'!D11,'Table 4.29'!D11)+SUM('Table 4.33'!D11,'Table 4.36'!D11,'Table 4.39'!D11,'Table 4.42'!D11)+SUM('Table 4.46'!D11,'Table 4.49'!D11,'Table 4.52'!D11,'Table 4.55'!D11,'Table 4.58'!D11)</f>
        <v>0</v>
      </c>
      <c r="E11" s="19">
        <f t="shared" si="0"/>
        <v>81471.115277935329</v>
      </c>
      <c r="G11" s="21">
        <f>SUM('Table 4.3'!G11,'Table 4.6'!G11,'Table 4.9'!G11)+SUM('Table 4.13'!G11,'Table 4.16'!G11,'Table 4.19'!G11)+SUM('Table 4.23'!G11,'Table 4.26'!G11,'Table 4.29'!G11)+SUM('Table 4.33'!G11,'Table 4.36'!G11,'Table 4.39'!G11,'Table 4.42'!G11)+SUM('Table 4.46'!G11,'Table 4.49'!G11,'Table 4.52'!G11,'Table 4.55'!G11,'Table 4.58'!G11)</f>
        <v>0</v>
      </c>
      <c r="H11" s="21">
        <f>SUM('Table 4.3'!H11,'Table 4.6'!H11,'Table 4.9'!H11)+SUM('Table 4.13'!H11,'Table 4.16'!H11,'Table 4.19'!H11)+SUM('Table 4.23'!H11,'Table 4.26'!H11,'Table 4.29'!H11)+SUM('Table 4.33'!H11,'Table 4.36'!H11,'Table 4.39'!H11,'Table 4.42'!H11)+SUM('Table 4.46'!H11,'Table 4.49'!H11,'Table 4.52'!H11,'Table 4.55'!H11,'Table 4.58'!H11)</f>
        <v>0</v>
      </c>
      <c r="I11" s="21">
        <f>SUM('Table 4.3'!I11,'Table 4.6'!I11,'Table 4.9'!I11)+SUM('Table 4.13'!I11,'Table 4.16'!I11,'Table 4.19'!I11)+SUM('Table 4.23'!I11,'Table 4.26'!I11,'Table 4.29'!I11)+SUM('Table 4.33'!I11,'Table 4.36'!I11,'Table 4.39'!I11,'Table 4.42'!I11)+SUM('Table 4.46'!I11,'Table 4.49'!I11,'Table 4.52'!I11,'Table 4.55'!I11,'Table 4.58'!I11)</f>
        <v>0</v>
      </c>
      <c r="J11" s="2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</row>
    <row r="12" spans="1:15" ht="12.75" customHeight="1" x14ac:dyDescent="0.25">
      <c r="A12" s="27" t="s">
        <v>92</v>
      </c>
      <c r="B12" s="19">
        <f>SUM('Table 4.3'!B12,'Table 4.6'!B12,'Table 4.9'!B12)+SUM('Table 4.13'!B12,'Table 4.16'!B12,'Table 4.19'!B12)+SUM('Table 4.23'!B12,'Table 4.26'!B12,'Table 4.29'!B12)+SUM('Table 4.33'!B12,'Table 4.36'!B12,'Table 4.39'!B12,'Table 4.42'!B12)+SUM('Table 4.46'!B12,'Table 4.49'!B12,'Table 4.52'!B12,'Table 4.55'!B12,'Table 4.58'!B12)</f>
        <v>126628.79603224431</v>
      </c>
      <c r="C12" s="19">
        <f>SUM('Table 4.3'!C12,'Table 4.6'!C12,'Table 4.9'!C12)+SUM('Table 4.13'!C12,'Table 4.16'!C12,'Table 4.19'!C12)+SUM('Table 4.23'!C12,'Table 4.26'!C12,'Table 4.29'!C12)+SUM('Table 4.33'!C12,'Table 4.36'!C12,'Table 4.39'!C12,'Table 4.42'!C12)+SUM('Table 4.46'!C12,'Table 4.49'!C12,'Table 4.52'!C12,'Table 4.55'!C12,'Table 4.58'!C12)</f>
        <v>0</v>
      </c>
      <c r="D12" s="19">
        <f>SUM('Table 4.3'!D12,'Table 4.6'!D12,'Table 4.9'!D12)+SUM('Table 4.13'!D12,'Table 4.16'!D12,'Table 4.19'!D12)+SUM('Table 4.23'!D12,'Table 4.26'!D12,'Table 4.29'!D12)+SUM('Table 4.33'!D12,'Table 4.36'!D12,'Table 4.39'!D12,'Table 4.42'!D12)+SUM('Table 4.46'!D12,'Table 4.49'!D12,'Table 4.52'!D12,'Table 4.55'!D12,'Table 4.58'!D12)</f>
        <v>0</v>
      </c>
      <c r="E12" s="19">
        <f t="shared" si="0"/>
        <v>126628.79603224431</v>
      </c>
      <c r="G12" s="21">
        <f>SUM('Table 4.3'!G12,'Table 4.6'!G12,'Table 4.9'!G12)+SUM('Table 4.13'!G12,'Table 4.16'!G12,'Table 4.19'!G12)+SUM('Table 4.23'!G12,'Table 4.26'!G12,'Table 4.29'!G12)+SUM('Table 4.33'!G12,'Table 4.36'!G12,'Table 4.39'!G12,'Table 4.42'!G12)+SUM('Table 4.46'!G12,'Table 4.49'!G12,'Table 4.52'!G12,'Table 4.55'!G12,'Table 4.58'!G12)</f>
        <v>13222.257714507254</v>
      </c>
      <c r="H12" s="21">
        <f>SUM('Table 4.3'!H12,'Table 4.6'!H12,'Table 4.9'!H12)+SUM('Table 4.13'!H12,'Table 4.16'!H12,'Table 4.19'!H12)+SUM('Table 4.23'!H12,'Table 4.26'!H12,'Table 4.29'!H12)+SUM('Table 4.33'!H12,'Table 4.36'!H12,'Table 4.39'!H12,'Table 4.42'!H12)+SUM('Table 4.46'!H12,'Table 4.49'!H12,'Table 4.52'!H12,'Table 4.55'!H12,'Table 4.58'!H12)</f>
        <v>0</v>
      </c>
      <c r="I12" s="21">
        <f>SUM('Table 4.3'!I12,'Table 4.6'!I12,'Table 4.9'!I12)+SUM('Table 4.13'!I12,'Table 4.16'!I12,'Table 4.19'!I12)+SUM('Table 4.23'!I12,'Table 4.26'!I12,'Table 4.29'!I12)+SUM('Table 4.33'!I12,'Table 4.36'!I12,'Table 4.39'!I12,'Table 4.42'!I12)+SUM('Table 4.46'!I12,'Table 4.49'!I12,'Table 4.52'!I12,'Table 4.55'!I12,'Table 4.58'!I12)</f>
        <v>0</v>
      </c>
      <c r="J12" s="21">
        <f t="shared" si="1"/>
        <v>13222.257714507254</v>
      </c>
      <c r="L12" s="22">
        <f t="shared" si="2"/>
        <v>0.1044174637113377</v>
      </c>
      <c r="M12" s="22" t="str">
        <f t="shared" si="2"/>
        <v>--</v>
      </c>
      <c r="N12" s="22" t="str">
        <f t="shared" si="2"/>
        <v>--</v>
      </c>
      <c r="O12" s="23">
        <f t="shared" si="2"/>
        <v>0.1044174637113377</v>
      </c>
    </row>
    <row r="13" spans="1:15" ht="12.75" customHeight="1" x14ac:dyDescent="0.25">
      <c r="A13" s="27" t="s">
        <v>104</v>
      </c>
      <c r="B13" s="19">
        <f>SUM('Table 4.3'!B13,'Table 4.6'!B13,'Table 4.9'!B13)+SUM('Table 4.13'!B13,'Table 4.16'!B13,'Table 4.19'!B13)+SUM('Table 4.23'!B13,'Table 4.26'!B13,'Table 4.29'!B13)+SUM('Table 4.33'!B13,'Table 4.36'!B13,'Table 4.39'!B13,'Table 4.42'!B13)+SUM('Table 4.46'!B13,'Table 4.49'!B13,'Table 4.52'!B13,'Table 4.55'!B13,'Table 4.58'!B13)</f>
        <v>10778.963249054832</v>
      </c>
      <c r="C13" s="19">
        <f>SUM('Table 4.3'!C13,'Table 4.6'!C13,'Table 4.9'!C13)+SUM('Table 4.13'!C13,'Table 4.16'!C13,'Table 4.19'!C13)+SUM('Table 4.23'!C13,'Table 4.26'!C13,'Table 4.29'!C13)+SUM('Table 4.33'!C13,'Table 4.36'!C13,'Table 4.39'!C13,'Table 4.42'!C13)+SUM('Table 4.46'!C13,'Table 4.49'!C13,'Table 4.52'!C13,'Table 4.55'!C13,'Table 4.58'!C13)</f>
        <v>0</v>
      </c>
      <c r="D13" s="19">
        <f>SUM('Table 4.3'!D13,'Table 4.6'!D13,'Table 4.9'!D13)+SUM('Table 4.13'!D13,'Table 4.16'!D13,'Table 4.19'!D13)+SUM('Table 4.23'!D13,'Table 4.26'!D13,'Table 4.29'!D13)+SUM('Table 4.33'!D13,'Table 4.36'!D13,'Table 4.39'!D13,'Table 4.42'!D13)+SUM('Table 4.46'!D13,'Table 4.49'!D13,'Table 4.52'!D13,'Table 4.55'!D13,'Table 4.58'!D13)</f>
        <v>0</v>
      </c>
      <c r="E13" s="19">
        <f t="shared" si="0"/>
        <v>10778.963249054832</v>
      </c>
      <c r="G13" s="21">
        <f>SUM('Table 4.3'!G13,'Table 4.6'!G13,'Table 4.9'!G13)+SUM('Table 4.13'!G13,'Table 4.16'!G13,'Table 4.19'!G13)+SUM('Table 4.23'!G13,'Table 4.26'!G13,'Table 4.29'!G13)+SUM('Table 4.33'!G13,'Table 4.36'!G13,'Table 4.39'!G13,'Table 4.42'!G13)+SUM('Table 4.46'!G13,'Table 4.49'!G13,'Table 4.52'!G13,'Table 4.55'!G13,'Table 4.58'!G13)</f>
        <v>3381.2594812448474</v>
      </c>
      <c r="H13" s="21">
        <f>SUM('Table 4.3'!H13,'Table 4.6'!H13,'Table 4.9'!H13)+SUM('Table 4.13'!H13,'Table 4.16'!H13,'Table 4.19'!H13)+SUM('Table 4.23'!H13,'Table 4.26'!H13,'Table 4.29'!H13)+SUM('Table 4.33'!H13,'Table 4.36'!H13,'Table 4.39'!H13,'Table 4.42'!H13)+SUM('Table 4.46'!H13,'Table 4.49'!H13,'Table 4.52'!H13,'Table 4.55'!H13,'Table 4.58'!H13)</f>
        <v>0</v>
      </c>
      <c r="I13" s="21">
        <f>SUM('Table 4.3'!I13,'Table 4.6'!I13,'Table 4.9'!I13)+SUM('Table 4.13'!I13,'Table 4.16'!I13,'Table 4.19'!I13)+SUM('Table 4.23'!I13,'Table 4.26'!I13,'Table 4.29'!I13)+SUM('Table 4.33'!I13,'Table 4.36'!I13,'Table 4.39'!I13,'Table 4.42'!I13)+SUM('Table 4.46'!I13,'Table 4.49'!I13,'Table 4.52'!I13,'Table 4.55'!I13,'Table 4.58'!I13)</f>
        <v>0</v>
      </c>
      <c r="J13" s="21">
        <f t="shared" si="1"/>
        <v>3381.2594812448474</v>
      </c>
      <c r="L13" s="22">
        <f t="shared" si="2"/>
        <v>0.3136906029938768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0.3136906029938768</v>
      </c>
    </row>
    <row r="14" spans="1:15" ht="12.75" customHeight="1" x14ac:dyDescent="0.25">
      <c r="A14" s="18" t="s">
        <v>17</v>
      </c>
      <c r="B14" s="19">
        <f>B10</f>
        <v>218878.87455923448</v>
      </c>
      <c r="C14" s="19">
        <f>C10</f>
        <v>0</v>
      </c>
      <c r="D14" s="19">
        <f>D10</f>
        <v>0</v>
      </c>
      <c r="E14" s="19">
        <f>E10</f>
        <v>218878.87455923448</v>
      </c>
      <c r="G14" s="21">
        <f>SUM(G8:G13)</f>
        <v>31705.844835961107</v>
      </c>
      <c r="H14" s="21">
        <f>SUM(H8:H13)</f>
        <v>0</v>
      </c>
      <c r="I14" s="21">
        <f>SUM(I8:I13)</f>
        <v>0</v>
      </c>
      <c r="J14" s="21">
        <f>SUM(J8:J13)</f>
        <v>31705.844835961107</v>
      </c>
      <c r="L14" s="22">
        <f t="shared" si="2"/>
        <v>0.14485566457616564</v>
      </c>
      <c r="M14" s="22" t="str">
        <f t="shared" si="2"/>
        <v>--</v>
      </c>
      <c r="N14" s="22" t="str">
        <f t="shared" si="2"/>
        <v>--</v>
      </c>
      <c r="O14" s="23">
        <f t="shared" si="2"/>
        <v>0.14485566457616564</v>
      </c>
    </row>
    <row r="15" spans="1:15" ht="5.15" customHeight="1" x14ac:dyDescent="0.25">
      <c r="A15" s="18"/>
      <c r="O15" s="17"/>
    </row>
    <row r="16" spans="1:15" ht="12.75" customHeight="1" x14ac:dyDescent="0.3">
      <c r="A16" s="16" t="s">
        <v>105</v>
      </c>
      <c r="O16" s="17"/>
    </row>
    <row r="17" spans="1:15" ht="12.75" customHeight="1" x14ac:dyDescent="0.25">
      <c r="A17" s="18" t="s">
        <v>13</v>
      </c>
      <c r="B17" s="19">
        <f>SUM('Table 4.3'!B17,'Table 4.6'!B17,'Table 4.9'!B17)+SUM('Table 4.13'!B17,'Table 4.16'!B17,'Table 4.19'!B17)+SUM('Table 4.23'!B17,'Table 4.26'!B17,'Table 4.29'!B17)+SUM('Table 4.33'!B17,'Table 4.36'!B17,'Table 4.39'!B17,'Table 4.42'!B17)+SUM('Table 4.46'!B17,'Table 4.49'!B17,'Table 4.52'!B17,'Table 4.55'!B17,'Table 4.58'!B17)</f>
        <v>938490.03231049667</v>
      </c>
      <c r="C17" s="19">
        <f>SUM('Table 4.3'!C17,'Table 4.6'!C17,'Table 4.9'!C17)+SUM('Table 4.13'!C17,'Table 4.16'!C17,'Table 4.19'!C17)+SUM('Table 4.23'!C17,'Table 4.26'!C17,'Table 4.29'!C17)+SUM('Table 4.33'!C17,'Table 4.36'!C17,'Table 4.39'!C17,'Table 4.42'!C17)+SUM('Table 4.46'!C17,'Table 4.49'!C17,'Table 4.52'!C17,'Table 4.55'!C17,'Table 4.58'!C17)</f>
        <v>0</v>
      </c>
      <c r="D17" s="19">
        <f>SUM('Table 4.3'!D17,'Table 4.6'!D17,'Table 4.9'!D17)+SUM('Table 4.13'!D17,'Table 4.16'!D17,'Table 4.19'!D17)+SUM('Table 4.23'!D17,'Table 4.26'!D17,'Table 4.29'!D17)+SUM('Table 4.33'!D17,'Table 4.36'!D17,'Table 4.39'!D17,'Table 4.42'!D17)+SUM('Table 4.46'!D17,'Table 4.49'!D17,'Table 4.52'!D17,'Table 4.55'!D17,'Table 4.58'!D17)</f>
        <v>0</v>
      </c>
      <c r="E17" s="19">
        <f t="shared" ref="E17:E22" si="3">SUM(B17:D17)</f>
        <v>938490.03231049667</v>
      </c>
      <c r="G17" s="21">
        <f>SUM('Table 4.3'!G17,'Table 4.6'!G17,'Table 4.9'!G17)+SUM('Table 4.13'!G17,'Table 4.16'!G17,'Table 4.19'!G17)+SUM('Table 4.23'!G17,'Table 4.26'!G17,'Table 4.29'!G17)+SUM('Table 4.33'!G17,'Table 4.36'!G17,'Table 4.39'!G17,'Table 4.42'!G17)+SUM('Table 4.46'!G17,'Table 4.49'!G17,'Table 4.52'!G17,'Table 4.55'!G17,'Table 4.58'!G17)</f>
        <v>70571.101220325916</v>
      </c>
      <c r="H17" s="21">
        <f>SUM('Table 4.3'!H17,'Table 4.6'!H17,'Table 4.9'!H17)+SUM('Table 4.13'!H17,'Table 4.16'!H17,'Table 4.19'!H17)+SUM('Table 4.23'!H17,'Table 4.26'!H17,'Table 4.29'!H17)+SUM('Table 4.33'!H17,'Table 4.36'!H17,'Table 4.39'!H17,'Table 4.42'!H17)+SUM('Table 4.46'!H17,'Table 4.49'!H17,'Table 4.52'!H17,'Table 4.55'!H17,'Table 4.58'!H17)</f>
        <v>0</v>
      </c>
      <c r="I17" s="21">
        <f>SUM('Table 4.3'!I17,'Table 4.6'!I17,'Table 4.9'!I17)+SUM('Table 4.13'!I17,'Table 4.16'!I17,'Table 4.19'!I17)+SUM('Table 4.23'!I17,'Table 4.26'!I17,'Table 4.29'!I17)+SUM('Table 4.33'!I17,'Table 4.36'!I17,'Table 4.39'!I17,'Table 4.42'!I17)+SUM('Table 4.46'!I17,'Table 4.49'!I17,'Table 4.52'!I17,'Table 4.55'!I17,'Table 4.58'!I17)</f>
        <v>0</v>
      </c>
      <c r="J17" s="21">
        <f t="shared" ref="J17:J22" si="4">SUM(G17:I17)</f>
        <v>70571.101220325916</v>
      </c>
      <c r="L17" s="22">
        <f t="shared" ref="L17:O23" si="5">IF(B17&lt;&gt;0,G17/B17,"--")</f>
        <v>7.519643127864109E-2</v>
      </c>
      <c r="M17" s="22" t="str">
        <f t="shared" si="5"/>
        <v>--</v>
      </c>
      <c r="N17" s="22" t="str">
        <f t="shared" si="5"/>
        <v>--</v>
      </c>
      <c r="O17" s="23">
        <f t="shared" si="5"/>
        <v>7.519643127864109E-2</v>
      </c>
    </row>
    <row r="18" spans="1:15" ht="12.75" customHeight="1" x14ac:dyDescent="0.25">
      <c r="A18" s="27" t="s">
        <v>24</v>
      </c>
      <c r="B18" s="19">
        <f>SUM('Table 4.3'!B18,'Table 4.6'!B18,'Table 4.9'!B18)+SUM('Table 4.13'!B18,'Table 4.16'!B18,'Table 4.19'!B18)+SUM('Table 4.23'!B18,'Table 4.26'!B18,'Table 4.29'!B18)+SUM('Table 4.33'!B18,'Table 4.36'!B18,'Table 4.39'!B18,'Table 4.42'!B18)+SUM('Table 4.46'!B18,'Table 4.49'!B18,'Table 4.52'!B18,'Table 4.55'!B18,'Table 4.58'!B18)</f>
        <v>938490.03231049667</v>
      </c>
      <c r="C18" s="19">
        <f>SUM('Table 4.3'!C18,'Table 4.6'!C18,'Table 4.9'!C18)+SUM('Table 4.13'!C18,'Table 4.16'!C18,'Table 4.19'!C18)+SUM('Table 4.23'!C18,'Table 4.26'!C18,'Table 4.29'!C18)+SUM('Table 4.33'!C18,'Table 4.36'!C18,'Table 4.39'!C18,'Table 4.42'!C18)+SUM('Table 4.46'!C18,'Table 4.49'!C18,'Table 4.52'!C18,'Table 4.55'!C18,'Table 4.58'!C18)</f>
        <v>0</v>
      </c>
      <c r="D18" s="19">
        <f>SUM('Table 4.3'!D18,'Table 4.6'!D18,'Table 4.9'!D18)+SUM('Table 4.13'!D18,'Table 4.16'!D18,'Table 4.19'!D18)+SUM('Table 4.23'!D18,'Table 4.26'!D18,'Table 4.29'!D18)+SUM('Table 4.33'!D18,'Table 4.36'!D18,'Table 4.39'!D18,'Table 4.42'!D18)+SUM('Table 4.46'!D18,'Table 4.49'!D18,'Table 4.52'!D18,'Table 4.55'!D18,'Table 4.58'!D18)</f>
        <v>0</v>
      </c>
      <c r="E18" s="19">
        <f t="shared" si="3"/>
        <v>938490.03231049667</v>
      </c>
      <c r="G18" s="21">
        <f>SUM('Table 4.3'!G18,'Table 4.6'!G18,'Table 4.9'!G18)+SUM('Table 4.13'!G18,'Table 4.16'!G18,'Table 4.19'!G18)+SUM('Table 4.23'!G18,'Table 4.26'!G18,'Table 4.29'!G18)+SUM('Table 4.33'!G18,'Table 4.36'!G18,'Table 4.39'!G18,'Table 4.42'!G18)+SUM('Table 4.46'!G18,'Table 4.49'!G18,'Table 4.52'!G18,'Table 4.55'!G18,'Table 4.58'!G18)</f>
        <v>8469.0681017050283</v>
      </c>
      <c r="H18" s="21">
        <f>SUM('Table 4.3'!H18,'Table 4.6'!H18,'Table 4.9'!H18)+SUM('Table 4.13'!H18,'Table 4.16'!H18,'Table 4.19'!H18)+SUM('Table 4.23'!H18,'Table 4.26'!H18,'Table 4.29'!H18)+SUM('Table 4.33'!H18,'Table 4.36'!H18,'Table 4.39'!H18,'Table 4.42'!H18)+SUM('Table 4.46'!H18,'Table 4.49'!H18,'Table 4.52'!H18,'Table 4.55'!H18,'Table 4.58'!H18)</f>
        <v>0</v>
      </c>
      <c r="I18" s="21">
        <f>SUM('Table 4.3'!I18,'Table 4.6'!I18,'Table 4.9'!I18)+SUM('Table 4.13'!I18,'Table 4.16'!I18,'Table 4.19'!I18)+SUM('Table 4.23'!I18,'Table 4.26'!I18,'Table 4.29'!I18)+SUM('Table 4.33'!I18,'Table 4.36'!I18,'Table 4.39'!I18,'Table 4.42'!I18)+SUM('Table 4.46'!I18,'Table 4.49'!I18,'Table 4.52'!I18,'Table 4.55'!I18,'Table 4.58'!I18)</f>
        <v>0</v>
      </c>
      <c r="J18" s="21">
        <f t="shared" si="4"/>
        <v>8469.0681017050283</v>
      </c>
      <c r="L18" s="22">
        <f t="shared" si="5"/>
        <v>9.0241428359710725E-3</v>
      </c>
      <c r="M18" s="22" t="str">
        <f t="shared" si="5"/>
        <v>--</v>
      </c>
      <c r="N18" s="22" t="str">
        <f t="shared" si="5"/>
        <v>--</v>
      </c>
      <c r="O18" s="23">
        <f t="shared" si="5"/>
        <v>9.0241428359710725E-3</v>
      </c>
    </row>
    <row r="19" spans="1:15" ht="12.75" customHeight="1" x14ac:dyDescent="0.25">
      <c r="A19" s="18" t="s">
        <v>25</v>
      </c>
      <c r="B19" s="19">
        <f>SUM('Table 4.3'!B19,'Table 4.6'!B19,'Table 4.9'!B19)+SUM('Table 4.13'!B19,'Table 4.16'!B19,'Table 4.19'!B19)+SUM('Table 4.23'!B19,'Table 4.26'!B19,'Table 4.29'!B19)+SUM('Table 4.33'!B19,'Table 4.36'!B19,'Table 4.39'!B19,'Table 4.42'!B19)+SUM('Table 4.46'!B19,'Table 4.49'!B19,'Table 4.52'!B19,'Table 4.55'!B19,'Table 4.58'!B19)</f>
        <v>963743.61044076574</v>
      </c>
      <c r="C19" s="19">
        <f>SUM('Table 4.3'!C19,'Table 4.6'!C19,'Table 4.9'!C19)+SUM('Table 4.13'!C19,'Table 4.16'!C19,'Table 4.19'!C19)+SUM('Table 4.23'!C19,'Table 4.26'!C19,'Table 4.29'!C19)+SUM('Table 4.33'!C19,'Table 4.36'!C19,'Table 4.39'!C19,'Table 4.42'!C19)+SUM('Table 4.46'!C19,'Table 4.49'!C19,'Table 4.52'!C19,'Table 4.55'!C19,'Table 4.58'!C19)</f>
        <v>0</v>
      </c>
      <c r="D19" s="19">
        <f>SUM('Table 4.3'!D19,'Table 4.6'!D19,'Table 4.9'!D19)+SUM('Table 4.13'!D19,'Table 4.16'!D19,'Table 4.19'!D19)+SUM('Table 4.23'!D19,'Table 4.26'!D19,'Table 4.29'!D19)+SUM('Table 4.33'!D19,'Table 4.36'!D19,'Table 4.39'!D19,'Table 4.42'!D19)+SUM('Table 4.46'!D19,'Table 4.49'!D19,'Table 4.52'!D19,'Table 4.55'!D19,'Table 4.58'!D19)</f>
        <v>0</v>
      </c>
      <c r="E19" s="19">
        <f t="shared" si="3"/>
        <v>963743.61044076574</v>
      </c>
      <c r="G19" s="21">
        <f>SUM('Table 4.3'!G19,'Table 4.6'!G19,'Table 4.9'!G19)+SUM('Table 4.13'!G19,'Table 4.16'!G19,'Table 4.19'!G19)+SUM('Table 4.23'!G19,'Table 4.26'!G19,'Table 4.29'!G19)+SUM('Table 4.33'!G19,'Table 4.36'!G19,'Table 4.39'!G19,'Table 4.42'!G19)+SUM('Table 4.46'!G19,'Table 4.49'!G19,'Table 4.52'!G19,'Table 4.55'!G19,'Table 4.58'!G19)</f>
        <v>-21175.708676661219</v>
      </c>
      <c r="H19" s="21">
        <f>SUM('Table 4.3'!H19,'Table 4.6'!H19,'Table 4.9'!H19)+SUM('Table 4.13'!H19,'Table 4.16'!H19,'Table 4.19'!H19)+SUM('Table 4.23'!H19,'Table 4.26'!H19,'Table 4.29'!H19)+SUM('Table 4.33'!H19,'Table 4.36'!H19,'Table 4.39'!H19,'Table 4.42'!H19)+SUM('Table 4.46'!H19,'Table 4.49'!H19,'Table 4.52'!H19,'Table 4.55'!H19,'Table 4.58'!H19)</f>
        <v>0</v>
      </c>
      <c r="I19" s="21">
        <f>SUM('Table 4.3'!I19,'Table 4.6'!I19,'Table 4.9'!I19)+SUM('Table 4.13'!I19,'Table 4.16'!I19,'Table 4.19'!I19)+SUM('Table 4.23'!I19,'Table 4.26'!I19,'Table 4.29'!I19)+SUM('Table 4.33'!I19,'Table 4.36'!I19,'Table 4.39'!I19,'Table 4.42'!I19)+SUM('Table 4.46'!I19,'Table 4.49'!I19,'Table 4.52'!I19,'Table 4.55'!I19,'Table 4.58'!I19)</f>
        <v>0</v>
      </c>
      <c r="J19" s="21">
        <f t="shared" si="4"/>
        <v>-21175.708676661219</v>
      </c>
      <c r="L19" s="22">
        <f t="shared" si="5"/>
        <v>-2.1972346635820043E-2</v>
      </c>
      <c r="M19" s="22" t="str">
        <f t="shared" si="5"/>
        <v>--</v>
      </c>
      <c r="N19" s="22" t="str">
        <f t="shared" si="5"/>
        <v>--</v>
      </c>
      <c r="O19" s="23">
        <f t="shared" si="5"/>
        <v>-2.1972346635820043E-2</v>
      </c>
    </row>
    <row r="20" spans="1:15" ht="12.75" customHeight="1" x14ac:dyDescent="0.25">
      <c r="A20" s="18" t="s">
        <v>26</v>
      </c>
      <c r="B20" s="19">
        <f>SUM('Table 4.3'!B20,'Table 4.6'!B20,'Table 4.9'!B20)+SUM('Table 4.13'!B20,'Table 4.16'!B20,'Table 4.19'!B20)+SUM('Table 4.23'!B20,'Table 4.26'!B20,'Table 4.29'!B20)+SUM('Table 4.33'!B20,'Table 4.36'!B20,'Table 4.39'!B20,'Table 4.42'!B20)+SUM('Table 4.46'!B20,'Table 4.49'!B20,'Table 4.52'!B20,'Table 4.55'!B20,'Table 4.58'!B20)</f>
        <v>367438.41567837226</v>
      </c>
      <c r="C20" s="19">
        <f>SUM('Table 4.3'!C20,'Table 4.6'!C20,'Table 4.9'!C20)+SUM('Table 4.13'!C20,'Table 4.16'!C20,'Table 4.19'!C20)+SUM('Table 4.23'!C20,'Table 4.26'!C20,'Table 4.29'!C20)+SUM('Table 4.33'!C20,'Table 4.36'!C20,'Table 4.39'!C20,'Table 4.42'!C20)+SUM('Table 4.46'!C20,'Table 4.49'!C20,'Table 4.52'!C20,'Table 4.55'!C20,'Table 4.58'!C20)</f>
        <v>0</v>
      </c>
      <c r="D20" s="19">
        <f>SUM('Table 4.3'!D20,'Table 4.6'!D20,'Table 4.9'!D20)+SUM('Table 4.13'!D20,'Table 4.16'!D20,'Table 4.19'!D20)+SUM('Table 4.23'!D20,'Table 4.26'!D20,'Table 4.29'!D20)+SUM('Table 4.33'!D20,'Table 4.36'!D20,'Table 4.39'!D20,'Table 4.42'!D20)+SUM('Table 4.46'!D20,'Table 4.49'!D20,'Table 4.52'!D20,'Table 4.55'!D20,'Table 4.58'!D20)</f>
        <v>0</v>
      </c>
      <c r="E20" s="19">
        <f t="shared" si="3"/>
        <v>367438.41567837226</v>
      </c>
      <c r="G20" s="21">
        <f>SUM('Table 4.3'!G20,'Table 4.6'!G20,'Table 4.9'!G20)+SUM('Table 4.13'!G20,'Table 4.16'!G20,'Table 4.19'!G20)+SUM('Table 4.23'!G20,'Table 4.26'!G20,'Table 4.29'!G20)+SUM('Table 4.33'!G20,'Table 4.36'!G20,'Table 4.39'!G20,'Table 4.42'!G20)+SUM('Table 4.46'!G20,'Table 4.49'!G20,'Table 4.52'!G20,'Table 4.55'!G20,'Table 4.58'!G20)</f>
        <v>0</v>
      </c>
      <c r="H20" s="21">
        <f>SUM('Table 4.3'!H20,'Table 4.6'!H20,'Table 4.9'!H20)+SUM('Table 4.13'!H20,'Table 4.16'!H20,'Table 4.19'!H20)+SUM('Table 4.23'!H20,'Table 4.26'!H20,'Table 4.29'!H20)+SUM('Table 4.33'!H20,'Table 4.36'!H20,'Table 4.39'!H20,'Table 4.42'!H20)+SUM('Table 4.46'!H20,'Table 4.49'!H20,'Table 4.52'!H20,'Table 4.55'!H20,'Table 4.58'!H20)</f>
        <v>0</v>
      </c>
      <c r="I20" s="21">
        <f>SUM('Table 4.3'!I20,'Table 4.6'!I20,'Table 4.9'!I20)+SUM('Table 4.13'!I20,'Table 4.16'!I20,'Table 4.19'!I20)+SUM('Table 4.23'!I20,'Table 4.26'!I20,'Table 4.29'!I20)+SUM('Table 4.33'!I20,'Table 4.36'!I20,'Table 4.39'!I20,'Table 4.42'!I20)+SUM('Table 4.46'!I20,'Table 4.49'!I20,'Table 4.52'!I20,'Table 4.55'!I20,'Table 4.58'!I20)</f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</row>
    <row r="21" spans="1:15" ht="12.75" customHeight="1" x14ac:dyDescent="0.25">
      <c r="A21" s="27" t="s">
        <v>92</v>
      </c>
      <c r="B21" s="19">
        <f>SUM('Table 4.3'!B21,'Table 4.6'!B21,'Table 4.9'!B21)+SUM('Table 4.13'!B21,'Table 4.16'!B21,'Table 4.19'!B21)+SUM('Table 4.23'!B21,'Table 4.26'!B21,'Table 4.29'!B21)+SUM('Table 4.33'!B21,'Table 4.36'!B21,'Table 4.39'!B21,'Table 4.42'!B21)+SUM('Table 4.46'!B21,'Table 4.49'!B21,'Table 4.52'!B21,'Table 4.55'!B21,'Table 4.58'!B21)</f>
        <v>551697.41194939043</v>
      </c>
      <c r="C21" s="19">
        <f>SUM('Table 4.3'!C21,'Table 4.6'!C21,'Table 4.9'!C21)+SUM('Table 4.13'!C21,'Table 4.16'!C21,'Table 4.19'!C21)+SUM('Table 4.23'!C21,'Table 4.26'!C21,'Table 4.29'!C21)+SUM('Table 4.33'!C21,'Table 4.36'!C21,'Table 4.39'!C21,'Table 4.42'!C21)+SUM('Table 4.46'!C21,'Table 4.49'!C21,'Table 4.52'!C21,'Table 4.55'!C21,'Table 4.58'!C21)</f>
        <v>0</v>
      </c>
      <c r="D21" s="19">
        <f>SUM('Table 4.3'!D21,'Table 4.6'!D21,'Table 4.9'!D21)+SUM('Table 4.13'!D21,'Table 4.16'!D21,'Table 4.19'!D21)+SUM('Table 4.23'!D21,'Table 4.26'!D21,'Table 4.29'!D21)+SUM('Table 4.33'!D21,'Table 4.36'!D21,'Table 4.39'!D21,'Table 4.42'!D21)+SUM('Table 4.46'!D21,'Table 4.49'!D21,'Table 4.52'!D21,'Table 4.55'!D21,'Table 4.58'!D21)</f>
        <v>0</v>
      </c>
      <c r="E21" s="19">
        <f t="shared" si="3"/>
        <v>551697.41194939043</v>
      </c>
      <c r="G21" s="21">
        <f>SUM('Table 4.3'!G21,'Table 4.6'!G21,'Table 4.9'!G21)+SUM('Table 4.13'!G21,'Table 4.16'!G21,'Table 4.19'!G21)+SUM('Table 4.23'!G21,'Table 4.26'!G21,'Table 4.29'!G21)+SUM('Table 4.33'!G21,'Table 4.36'!G21,'Table 4.39'!G21,'Table 4.42'!G21)+SUM('Table 4.46'!G21,'Table 4.49'!G21,'Table 4.52'!G21,'Table 4.55'!G21,'Table 4.58'!G21)</f>
        <v>-7910.6060496891741</v>
      </c>
      <c r="H21" s="21">
        <f>SUM('Table 4.3'!H21,'Table 4.6'!H21,'Table 4.9'!H21)+SUM('Table 4.13'!H21,'Table 4.16'!H21,'Table 4.19'!H21)+SUM('Table 4.23'!H21,'Table 4.26'!H21,'Table 4.29'!H21)+SUM('Table 4.33'!H21,'Table 4.36'!H21,'Table 4.39'!H21,'Table 4.42'!H21)+SUM('Table 4.46'!H21,'Table 4.49'!H21,'Table 4.52'!H21,'Table 4.55'!H21,'Table 4.58'!H21)</f>
        <v>0</v>
      </c>
      <c r="I21" s="21">
        <f>SUM('Table 4.3'!I21,'Table 4.6'!I21,'Table 4.9'!I21)+SUM('Table 4.13'!I21,'Table 4.16'!I21,'Table 4.19'!I21)+SUM('Table 4.23'!I21,'Table 4.26'!I21,'Table 4.29'!I21)+SUM('Table 4.33'!I21,'Table 4.36'!I21,'Table 4.39'!I21,'Table 4.42'!I21)+SUM('Table 4.46'!I21,'Table 4.49'!I21,'Table 4.52'!I21,'Table 4.55'!I21,'Table 4.58'!I21)</f>
        <v>0</v>
      </c>
      <c r="J21" s="21">
        <f t="shared" si="4"/>
        <v>-7910.6060496891741</v>
      </c>
      <c r="L21" s="22">
        <f t="shared" si="5"/>
        <v>-1.4338668042210878E-2</v>
      </c>
      <c r="M21" s="22" t="str">
        <f t="shared" si="5"/>
        <v>--</v>
      </c>
      <c r="N21" s="22" t="str">
        <f t="shared" si="5"/>
        <v>--</v>
      </c>
      <c r="O21" s="23">
        <f t="shared" si="5"/>
        <v>-1.4338668042210878E-2</v>
      </c>
    </row>
    <row r="22" spans="1:15" ht="12.75" customHeight="1" x14ac:dyDescent="0.25">
      <c r="A22" s="27" t="s">
        <v>104</v>
      </c>
      <c r="B22" s="19">
        <f>SUM('Table 4.3'!B22,'Table 4.6'!B22,'Table 4.9'!B22)+SUM('Table 4.13'!B22,'Table 4.16'!B22,'Table 4.19'!B22)+SUM('Table 4.23'!B22,'Table 4.26'!B22,'Table 4.29'!B22)+SUM('Table 4.33'!B22,'Table 4.36'!B22,'Table 4.39'!B22,'Table 4.42'!B22)+SUM('Table 4.46'!B22,'Table 4.49'!B22,'Table 4.52'!B22,'Table 4.55'!B22,'Table 4.58'!B22)</f>
        <v>44607.782813002959</v>
      </c>
      <c r="C22" s="19">
        <f>SUM('Table 4.3'!C22,'Table 4.6'!C22,'Table 4.9'!C22)+SUM('Table 4.13'!C22,'Table 4.16'!C22,'Table 4.19'!C22)+SUM('Table 4.23'!C22,'Table 4.26'!C22,'Table 4.29'!C22)+SUM('Table 4.33'!C22,'Table 4.36'!C22,'Table 4.39'!C22,'Table 4.42'!C22)+SUM('Table 4.46'!C22,'Table 4.49'!C22,'Table 4.52'!C22,'Table 4.55'!C22,'Table 4.58'!C22)</f>
        <v>0</v>
      </c>
      <c r="D22" s="19">
        <f>SUM('Table 4.3'!D22,'Table 4.6'!D22,'Table 4.9'!D22)+SUM('Table 4.13'!D22,'Table 4.16'!D22,'Table 4.19'!D22)+SUM('Table 4.23'!D22,'Table 4.26'!D22,'Table 4.29'!D22)+SUM('Table 4.33'!D22,'Table 4.36'!D22,'Table 4.39'!D22,'Table 4.42'!D22)+SUM('Table 4.46'!D22,'Table 4.49'!D22,'Table 4.52'!D22,'Table 4.55'!D22,'Table 4.58'!D22)</f>
        <v>0</v>
      </c>
      <c r="E22" s="19">
        <f t="shared" si="3"/>
        <v>44607.782813002959</v>
      </c>
      <c r="G22" s="21">
        <f>SUM('Table 4.3'!G22,'Table 4.6'!G22,'Table 4.9'!G22)+SUM('Table 4.13'!G22,'Table 4.16'!G22,'Table 4.19'!G22)+SUM('Table 4.23'!G22,'Table 4.26'!G22,'Table 4.29'!G22)+SUM('Table 4.33'!G22,'Table 4.36'!G22,'Table 4.39'!G22,'Table 4.42'!G22)+SUM('Table 4.46'!G22,'Table 4.49'!G22,'Table 4.52'!G22,'Table 4.55'!G22,'Table 4.58'!G22)</f>
        <v>6526.2616924820777</v>
      </c>
      <c r="H22" s="21">
        <f>SUM('Table 4.3'!H22,'Table 4.6'!H22,'Table 4.9'!H22)+SUM('Table 4.13'!H22,'Table 4.16'!H22,'Table 4.19'!H22)+SUM('Table 4.23'!H22,'Table 4.26'!H22,'Table 4.29'!H22)+SUM('Table 4.33'!H22,'Table 4.36'!H22,'Table 4.39'!H22,'Table 4.42'!H22)+SUM('Table 4.46'!H22,'Table 4.49'!H22,'Table 4.52'!H22,'Table 4.55'!H22,'Table 4.58'!H22)</f>
        <v>0</v>
      </c>
      <c r="I22" s="21">
        <f>SUM('Table 4.3'!I22,'Table 4.6'!I22,'Table 4.9'!I22)+SUM('Table 4.13'!I22,'Table 4.16'!I22,'Table 4.19'!I22)+SUM('Table 4.23'!I22,'Table 4.26'!I22,'Table 4.29'!I22)+SUM('Table 4.33'!I22,'Table 4.36'!I22,'Table 4.39'!I22,'Table 4.42'!I22)+SUM('Table 4.46'!I22,'Table 4.49'!I22,'Table 4.52'!I22,'Table 4.55'!I22,'Table 4.58'!I22)</f>
        <v>0</v>
      </c>
      <c r="J22" s="21">
        <f t="shared" si="4"/>
        <v>6526.2616924820777</v>
      </c>
      <c r="L22" s="22">
        <f t="shared" si="5"/>
        <v>0.14630320721925016</v>
      </c>
      <c r="M22" s="22" t="str">
        <f t="shared" si="5"/>
        <v>--</v>
      </c>
      <c r="N22" s="22" t="str">
        <f t="shared" si="5"/>
        <v>--</v>
      </c>
      <c r="O22" s="23">
        <f t="shared" si="5"/>
        <v>0.14630320721925016</v>
      </c>
    </row>
    <row r="23" spans="1:15" ht="12.75" customHeight="1" x14ac:dyDescent="0.25">
      <c r="A23" s="18" t="s">
        <v>17</v>
      </c>
      <c r="B23" s="19">
        <f>B19</f>
        <v>963743.61044076574</v>
      </c>
      <c r="C23" s="19">
        <f>C19</f>
        <v>0</v>
      </c>
      <c r="D23" s="19">
        <f>D19</f>
        <v>0</v>
      </c>
      <c r="E23" s="19">
        <f>E19</f>
        <v>963743.61044076574</v>
      </c>
      <c r="G23" s="21">
        <f>SUM(G17:G22)</f>
        <v>56480.116288162622</v>
      </c>
      <c r="H23" s="21">
        <f>SUM(H17:H22)</f>
        <v>0</v>
      </c>
      <c r="I23" s="21">
        <f>SUM(I17:I22)</f>
        <v>0</v>
      </c>
      <c r="J23" s="21">
        <f>SUM(J17:J22)</f>
        <v>56480.116288162622</v>
      </c>
      <c r="L23" s="22">
        <f t="shared" si="5"/>
        <v>5.860491906382817E-2</v>
      </c>
      <c r="M23" s="22" t="str">
        <f t="shared" si="5"/>
        <v>--</v>
      </c>
      <c r="N23" s="22" t="str">
        <f t="shared" si="5"/>
        <v>--</v>
      </c>
      <c r="O23" s="23">
        <f t="shared" si="5"/>
        <v>5.860491906382817E-2</v>
      </c>
    </row>
    <row r="24" spans="1:15" ht="5.15" customHeight="1" x14ac:dyDescent="0.25">
      <c r="A24" s="18"/>
      <c r="B24" s="19"/>
      <c r="C24" s="19"/>
      <c r="D24" s="19"/>
      <c r="O24" s="17"/>
    </row>
    <row r="25" spans="1:15" ht="12.75" customHeight="1" x14ac:dyDescent="0.3">
      <c r="A25" s="16" t="s">
        <v>28</v>
      </c>
      <c r="B25" s="19"/>
      <c r="C25" s="19"/>
      <c r="D25" s="19"/>
      <c r="O25" s="17"/>
    </row>
    <row r="26" spans="1:15" ht="12.75" customHeight="1" x14ac:dyDescent="0.25">
      <c r="A26" s="27" t="s">
        <v>29</v>
      </c>
      <c r="B26" s="54">
        <f>B14+B23</f>
        <v>1182622.4850000003</v>
      </c>
      <c r="C26" s="54">
        <f>C14+C23</f>
        <v>0</v>
      </c>
      <c r="D26" s="54">
        <f>D14+D23</f>
        <v>0</v>
      </c>
      <c r="E26" s="19">
        <f>SUM(B26:D26)</f>
        <v>1182622.4850000003</v>
      </c>
      <c r="G26" s="21">
        <f>SUM('Table 4.3'!G26,'Table 4.6'!G26,'Table 4.9'!G26)+SUM('Table 4.13'!G26,'Table 4.16'!G26,'Table 4.19'!G26)+SUM('Table 4.23'!G26,'Table 4.26'!G26,'Table 4.29'!G26)+SUM('Table 4.33'!G26,'Table 4.36'!G26,'Table 4.39'!G26,'Table 4.42'!G26)+SUM('Table 4.46'!G26,'Table 4.49'!G26,'Table 4.52'!G26,'Table 4.55'!G26,'Table 4.58'!G26)</f>
        <v>525523.76666085911</v>
      </c>
      <c r="H26" s="21">
        <f>SUM('Table 4.3'!H26,'Table 4.6'!H26,'Table 4.9'!H26)+SUM('Table 4.13'!H26,'Table 4.16'!H26,'Table 4.19'!H26)+SUM('Table 4.23'!H26,'Table 4.26'!H26,'Table 4.29'!H26)+SUM('Table 4.33'!H26,'Table 4.36'!H26,'Table 4.39'!H26,'Table 4.42'!H26)+SUM('Table 4.46'!H26,'Table 4.49'!H26,'Table 4.52'!H26,'Table 4.55'!H26,'Table 4.58'!H26)</f>
        <v>0</v>
      </c>
      <c r="I26" s="21">
        <f>SUM('Table 4.3'!I26,'Table 4.6'!I26,'Table 4.9'!I26)+SUM('Table 4.13'!I26,'Table 4.16'!I26,'Table 4.19'!I26)+SUM('Table 4.23'!I26,'Table 4.26'!I26,'Table 4.29'!I26)+SUM('Table 4.33'!I26,'Table 4.36'!I26,'Table 4.39'!I26,'Table 4.42'!I26)+SUM('Table 4.46'!I26,'Table 4.49'!I26,'Table 4.52'!I26,'Table 4.55'!I26,'Table 4.58'!I26)</f>
        <v>0</v>
      </c>
      <c r="J26" s="21">
        <f>SUM(G26:I26)</f>
        <v>525523.76666085911</v>
      </c>
      <c r="L26" s="22">
        <f t="shared" ref="L26:O28" si="6">IF(B26&lt;&gt;0,G26/B26,"--")</f>
        <v>0.44437153303478666</v>
      </c>
      <c r="M26" s="22" t="str">
        <f t="shared" si="6"/>
        <v>--</v>
      </c>
      <c r="N26" s="22" t="str">
        <f t="shared" si="6"/>
        <v>--</v>
      </c>
      <c r="O26" s="23">
        <f t="shared" si="6"/>
        <v>0.44437153303478666</v>
      </c>
    </row>
    <row r="27" spans="1:15" ht="12.75" customHeight="1" x14ac:dyDescent="0.25">
      <c r="A27" s="27" t="s">
        <v>30</v>
      </c>
      <c r="B27" s="19">
        <f>SUM('Table 4.3'!B27,'Table 4.6'!B27,'Table 4.9'!B27)+SUM('Table 4.13'!B27,'Table 4.16'!B27,'Table 4.19'!B27)+SUM('Table 4.23'!B27,'Table 4.26'!B27,'Table 4.29'!B27)+SUM('Table 4.33'!B27,'Table 4.36'!B27,'Table 4.39'!B27,'Table 4.42'!B27)+SUM('Table 4.46'!B27,'Table 4.49'!B27,'Table 4.52'!B27,'Table 4.55'!B27,'Table 4.58'!B27)</f>
        <v>1435.4002011616583</v>
      </c>
      <c r="C27" s="19">
        <f>SUM('Table 4.3'!C27,'Table 4.6'!C27,'Table 4.9'!C27)+SUM('Table 4.13'!C27,'Table 4.16'!C27,'Table 4.19'!C27)+SUM('Table 4.23'!C27,'Table 4.26'!C27,'Table 4.29'!C27)+SUM('Table 4.33'!C27,'Table 4.36'!C27,'Table 4.39'!C27,'Table 4.42'!C27)+SUM('Table 4.46'!C27,'Table 4.49'!C27,'Table 4.52'!C27,'Table 4.55'!C27,'Table 4.58'!C27)</f>
        <v>0</v>
      </c>
      <c r="D27" s="19">
        <f>SUM('Table 4.3'!D27,'Table 4.6'!D27,'Table 4.9'!D27)+SUM('Table 4.13'!D27,'Table 4.16'!D27,'Table 4.19'!D27)+SUM('Table 4.23'!D27,'Table 4.26'!D27,'Table 4.29'!D27)+SUM('Table 4.33'!D27,'Table 4.36'!D27,'Table 4.39'!D27,'Table 4.42'!D27)+SUM('Table 4.46'!D27,'Table 4.49'!D27,'Table 4.52'!D27,'Table 4.55'!D27,'Table 4.58'!D27)</f>
        <v>0</v>
      </c>
      <c r="E27" s="19">
        <f>SUM(B27:D27)</f>
        <v>1435.4002011616583</v>
      </c>
      <c r="G27" s="21">
        <f>SUM('Table 4.3'!G27,'Table 4.6'!G27,'Table 4.9'!G27)+SUM('Table 4.13'!G27,'Table 4.16'!G27,'Table 4.19'!G27)+SUM('Table 4.23'!G27,'Table 4.26'!G27,'Table 4.29'!G27)+SUM('Table 4.33'!G27,'Table 4.36'!G27,'Table 4.39'!G27,'Table 4.42'!G27)+SUM('Table 4.46'!G27,'Table 4.49'!G27,'Table 4.52'!G27,'Table 4.55'!G27,'Table 4.58'!G27)</f>
        <v>5803.1515897199379</v>
      </c>
      <c r="H27" s="21">
        <f>SUM('Table 4.3'!H27,'Table 4.6'!H27,'Table 4.9'!H27)+SUM('Table 4.13'!H27,'Table 4.16'!H27,'Table 4.19'!H27)+SUM('Table 4.23'!H27,'Table 4.26'!H27,'Table 4.29'!H27)+SUM('Table 4.33'!H27,'Table 4.36'!H27,'Table 4.39'!H27,'Table 4.42'!H27)+SUM('Table 4.46'!H27,'Table 4.49'!H27,'Table 4.52'!H27,'Table 4.55'!H27,'Table 4.58'!H27)</f>
        <v>0</v>
      </c>
      <c r="I27" s="21">
        <f>SUM('Table 4.3'!I27,'Table 4.6'!I27,'Table 4.9'!I27)+SUM('Table 4.13'!I27,'Table 4.16'!I27,'Table 4.19'!I27)+SUM('Table 4.23'!I27,'Table 4.26'!I27,'Table 4.29'!I27)+SUM('Table 4.33'!I27,'Table 4.36'!I27,'Table 4.39'!I27,'Table 4.42'!I27)+SUM('Table 4.46'!I27,'Table 4.49'!I27,'Table 4.52'!I27,'Table 4.55'!I27,'Table 4.58'!I27)</f>
        <v>0</v>
      </c>
      <c r="J27" s="21">
        <f>SUM(G27:I27)</f>
        <v>5803.1515897199379</v>
      </c>
      <c r="L27" s="22">
        <f t="shared" si="6"/>
        <v>4.0428805743676861</v>
      </c>
      <c r="M27" s="22" t="str">
        <f t="shared" si="6"/>
        <v>--</v>
      </c>
      <c r="N27" s="22" t="str">
        <f t="shared" si="6"/>
        <v>--</v>
      </c>
      <c r="O27" s="23">
        <f t="shared" si="6"/>
        <v>4.0428805743676861</v>
      </c>
    </row>
    <row r="28" spans="1:15" ht="12.75" customHeight="1" x14ac:dyDescent="0.25">
      <c r="A28" s="18" t="s">
        <v>17</v>
      </c>
      <c r="B28" s="19">
        <f>B26</f>
        <v>1182622.4850000003</v>
      </c>
      <c r="C28" s="19">
        <f>C26</f>
        <v>0</v>
      </c>
      <c r="D28" s="19">
        <f>D26</f>
        <v>0</v>
      </c>
      <c r="E28" s="19">
        <f>E26</f>
        <v>1182622.4850000003</v>
      </c>
      <c r="G28" s="21">
        <f>SUM(G26:G27)</f>
        <v>531326.91825057904</v>
      </c>
      <c r="H28" s="21">
        <f>SUM(H26:H27)</f>
        <v>0</v>
      </c>
      <c r="I28" s="21">
        <f>SUM(I26:I27)</f>
        <v>0</v>
      </c>
      <c r="J28" s="21">
        <f>SUM(J26:J27)</f>
        <v>531326.91825057904</v>
      </c>
      <c r="L28" s="22">
        <f t="shared" si="6"/>
        <v>0.44927855253029364</v>
      </c>
      <c r="M28" s="22" t="str">
        <f t="shared" si="6"/>
        <v>--</v>
      </c>
      <c r="N28" s="22" t="str">
        <f t="shared" si="6"/>
        <v>--</v>
      </c>
      <c r="O28" s="23">
        <f t="shared" si="6"/>
        <v>0.44927855253029364</v>
      </c>
    </row>
    <row r="29" spans="1:15" ht="5.15" customHeight="1" x14ac:dyDescent="0.25">
      <c r="A29" s="18"/>
      <c r="B29" s="19"/>
      <c r="C29" s="19"/>
      <c r="D29" s="19"/>
      <c r="O29" s="17"/>
    </row>
    <row r="30" spans="1:15" ht="12.75" customHeight="1" x14ac:dyDescent="0.25">
      <c r="A30" s="18" t="s">
        <v>31</v>
      </c>
      <c r="B30" s="19">
        <f>B28</f>
        <v>1182622.4850000003</v>
      </c>
      <c r="C30" s="19">
        <f>C28</f>
        <v>0</v>
      </c>
      <c r="D30" s="19">
        <f>D28</f>
        <v>0</v>
      </c>
      <c r="E30" s="19">
        <f>E28</f>
        <v>1182622.4850000003</v>
      </c>
      <c r="G30" s="21">
        <f>SUM(G14,G23,G28)</f>
        <v>619512.87937470281</v>
      </c>
      <c r="H30" s="21">
        <f>SUM(H14,H23,H28)</f>
        <v>0</v>
      </c>
      <c r="I30" s="21">
        <f>SUM(I14,I23,I28)</f>
        <v>0</v>
      </c>
      <c r="J30" s="21">
        <f>SUM(J14,J23,J28)</f>
        <v>619512.87937470281</v>
      </c>
      <c r="L30" s="22">
        <f>IF(B30&lt;&gt;0,G30/B30,"--")</f>
        <v>0.52384669430219966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0.52384669430219966</v>
      </c>
    </row>
    <row r="31" spans="1:15" ht="5.15" customHeight="1" x14ac:dyDescent="0.25">
      <c r="A31" s="18"/>
      <c r="B31" s="19"/>
      <c r="C31" s="19"/>
      <c r="D31" s="19"/>
      <c r="O31" s="17"/>
    </row>
    <row r="32" spans="1:15" ht="12.75" customHeight="1" x14ac:dyDescent="0.3">
      <c r="A32" s="78" t="s">
        <v>32</v>
      </c>
      <c r="B32" s="19"/>
      <c r="C32" s="19"/>
      <c r="D32" s="19"/>
      <c r="O32" s="17"/>
    </row>
    <row r="33" spans="1:15" ht="12.75" customHeight="1" x14ac:dyDescent="0.3">
      <c r="A33" s="16" t="s">
        <v>106</v>
      </c>
      <c r="B33" s="19"/>
      <c r="C33" s="19"/>
      <c r="D33" s="19"/>
      <c r="O33" s="17"/>
    </row>
    <row r="34" spans="1:15" ht="12.75" customHeight="1" x14ac:dyDescent="0.25">
      <c r="A34" s="18" t="s">
        <v>13</v>
      </c>
      <c r="B34" s="19">
        <f>SUM('Table 4.3'!B34,'Table 4.6'!B34,'Table 4.9'!B34)+SUM('Table 4.13'!B34,'Table 4.16'!B34,'Table 4.19'!B34)+SUM('Table 4.23'!B34,'Table 4.26'!B34,'Table 4.29'!B34)+SUM('Table 4.33'!B34,'Table 4.36'!B34,'Table 4.39'!B34,'Table 4.42'!B34)+SUM('Table 4.46'!B34,'Table 4.49'!B34,'Table 4.52'!B34,'Table 4.55'!B34,'Table 4.58'!B34)</f>
        <v>14895.471701904466</v>
      </c>
      <c r="C34" s="19">
        <f>SUM('Table 4.3'!C34,'Table 4.6'!C34,'Table 4.9'!C34)+SUM('Table 4.13'!C34,'Table 4.16'!C34,'Table 4.19'!C34)+SUM('Table 4.23'!C34,'Table 4.26'!C34,'Table 4.29'!C34)+SUM('Table 4.33'!C34,'Table 4.36'!C34,'Table 4.39'!C34,'Table 4.42'!C34)+SUM('Table 4.46'!C34,'Table 4.49'!C34,'Table 4.52'!C34,'Table 4.55'!C34,'Table 4.58'!C34)</f>
        <v>22368.827161747031</v>
      </c>
      <c r="D34" s="19">
        <f>SUM('Table 4.3'!D34,'Table 4.6'!D34,'Table 4.9'!D34)+SUM('Table 4.13'!D34,'Table 4.16'!D34,'Table 4.19'!D34)+SUM('Table 4.23'!D34,'Table 4.26'!D34,'Table 4.29'!D34)+SUM('Table 4.33'!D34,'Table 4.36'!D34,'Table 4.39'!D34,'Table 4.42'!D34)+SUM('Table 4.46'!D34,'Table 4.49'!D34,'Table 4.52'!D34,'Table 4.55'!D34,'Table 4.58'!D34)</f>
        <v>4373.3140988576497</v>
      </c>
      <c r="E34" s="19">
        <f>SUM(B34:D34)</f>
        <v>41637.612962509142</v>
      </c>
      <c r="G34" s="21">
        <f>SUM('Table 4.3'!G34,'Table 4.6'!G34,'Table 4.9'!G34)+SUM('Table 4.13'!G34,'Table 4.16'!G34,'Table 4.19'!G34)+SUM('Table 4.23'!G34,'Table 4.26'!G34,'Table 4.29'!G34)+SUM('Table 4.33'!G34,'Table 4.36'!G34,'Table 4.39'!G34,'Table 4.42'!G34)+SUM('Table 4.46'!G34,'Table 4.49'!G34,'Table 4.52'!G34,'Table 4.55'!G34,'Table 4.58'!G34)</f>
        <v>1158.7460758879333</v>
      </c>
      <c r="H34" s="21">
        <f>SUM('Table 4.3'!H34,'Table 4.6'!H34,'Table 4.9'!H34)+SUM('Table 4.13'!H34,'Table 4.16'!H34,'Table 4.19'!H34)+SUM('Table 4.23'!H34,'Table 4.26'!H34,'Table 4.29'!H34)+SUM('Table 4.33'!H34,'Table 4.36'!H34,'Table 4.39'!H34,'Table 4.42'!H34)+SUM('Table 4.46'!H34,'Table 4.49'!H34,'Table 4.52'!H34,'Table 4.55'!H34,'Table 4.58'!H34)</f>
        <v>2941.1076727018567</v>
      </c>
      <c r="I34" s="21">
        <f>SUM('Table 4.3'!I34,'Table 4.6'!I34,'Table 4.9'!I34)+SUM('Table 4.13'!I34,'Table 4.16'!I34,'Table 4.19'!I34)+SUM('Table 4.23'!I34,'Table 4.26'!I34,'Table 4.29'!I34)+SUM('Table 4.33'!I34,'Table 4.36'!I34,'Table 4.39'!I34,'Table 4.42'!I34)+SUM('Table 4.46'!I34,'Table 4.49'!I34,'Table 4.52'!I34,'Table 4.55'!I34,'Table 4.58'!I34)</f>
        <v>987.13165655326316</v>
      </c>
      <c r="J34" s="21">
        <f>SUM(G34:I34)</f>
        <v>5086.9854051430539</v>
      </c>
      <c r="L34" s="22">
        <f t="shared" ref="L34:O37" si="7">IF(B34&lt;&gt;0,G34/B34,"--")</f>
        <v>7.7791834933282539E-2</v>
      </c>
      <c r="M34" s="22">
        <f t="shared" si="7"/>
        <v>0.13148242647837388</v>
      </c>
      <c r="N34" s="22">
        <f t="shared" si="7"/>
        <v>0.22571707273692304</v>
      </c>
      <c r="O34" s="23">
        <f t="shared" si="7"/>
        <v>0.12217283948826313</v>
      </c>
    </row>
    <row r="35" spans="1:15" ht="12.75" customHeight="1" x14ac:dyDescent="0.25">
      <c r="A35" s="27" t="s">
        <v>111</v>
      </c>
      <c r="B35" s="19">
        <f>SUM('Table 4.3'!B35,'Table 4.6'!B35,'Table 4.9'!B35)+SUM('Table 4.13'!B35,'Table 4.16'!B35,'Table 4.19'!B35)+SUM('Table 4.23'!B35,'Table 4.26'!B35,'Table 4.29'!B35)+SUM('Table 4.33'!B35,'Table 4.36'!B35,'Table 4.39'!B35,'Table 4.42'!B35)+SUM('Table 4.46'!B35,'Table 4.49'!B35,'Table 4.52'!B35,'Table 4.55'!B35,'Table 4.58'!B35)</f>
        <v>14895.471701904466</v>
      </c>
      <c r="C35" s="19">
        <f>SUM('Table 4.3'!C35,'Table 4.6'!C35,'Table 4.9'!C35)+SUM('Table 4.13'!C35,'Table 4.16'!C35,'Table 4.19'!C35)+SUM('Table 4.23'!C35,'Table 4.26'!C35,'Table 4.29'!C35)+SUM('Table 4.33'!C35,'Table 4.36'!C35,'Table 4.39'!C35,'Table 4.42'!C35)+SUM('Table 4.46'!C35,'Table 4.49'!C35,'Table 4.52'!C35,'Table 4.55'!C35,'Table 4.58'!C35)</f>
        <v>22368.827161747027</v>
      </c>
      <c r="D35" s="19">
        <f>SUM('Table 4.3'!D35,'Table 4.6'!D35,'Table 4.9'!D35)+SUM('Table 4.13'!D35,'Table 4.16'!D35,'Table 4.19'!D35)+SUM('Table 4.23'!D35,'Table 4.26'!D35,'Table 4.29'!D35)+SUM('Table 4.33'!D35,'Table 4.36'!D35,'Table 4.39'!D35,'Table 4.42'!D35)+SUM('Table 4.46'!D35,'Table 4.49'!D35,'Table 4.52'!D35,'Table 4.55'!D35,'Table 4.58'!D35)</f>
        <v>4373.3140988576497</v>
      </c>
      <c r="E35" s="19">
        <f>SUM(B35:D35)</f>
        <v>41637.612962509142</v>
      </c>
      <c r="G35" s="21">
        <f>SUM('Table 4.3'!G35,'Table 4.6'!G35,'Table 4.9'!G35)+SUM('Table 4.13'!G35,'Table 4.16'!G35,'Table 4.19'!G35)+SUM('Table 4.23'!G35,'Table 4.26'!G35,'Table 4.29'!G35)+SUM('Table 4.33'!G35,'Table 4.36'!G35,'Table 4.39'!G35,'Table 4.42'!G35)+SUM('Table 4.46'!G35,'Table 4.49'!G35,'Table 4.52'!G35,'Table 4.55'!G35,'Table 4.58'!G35)</f>
        <v>2232.5930586862301</v>
      </c>
      <c r="H35" s="21">
        <f>SUM('Table 4.3'!H35,'Table 4.6'!H35,'Table 4.9'!H35)+SUM('Table 4.13'!H35,'Table 4.16'!H35,'Table 4.19'!H35)+SUM('Table 4.23'!H35,'Table 4.26'!H35,'Table 4.29'!H35)+SUM('Table 4.33'!H35,'Table 4.36'!H35,'Table 4.39'!H35,'Table 4.42'!H35)+SUM('Table 4.46'!H35,'Table 4.49'!H35,'Table 4.52'!H35,'Table 4.55'!H35,'Table 4.58'!H35)</f>
        <v>11187.760183020728</v>
      </c>
      <c r="I35" s="21">
        <f>SUM('Table 4.3'!I35,'Table 4.6'!I35,'Table 4.9'!I35)+SUM('Table 4.13'!I35,'Table 4.16'!I35,'Table 4.19'!I35)+SUM('Table 4.23'!I35,'Table 4.26'!I35,'Table 4.29'!I35)+SUM('Table 4.33'!I35,'Table 4.36'!I35,'Table 4.39'!I35,'Table 4.42'!I35)+SUM('Table 4.46'!I35,'Table 4.49'!I35,'Table 4.52'!I35,'Table 4.55'!I35,'Table 4.58'!I35)</f>
        <v>4485.5807478627439</v>
      </c>
      <c r="J35" s="21">
        <f>SUM(G35:I35)</f>
        <v>17905.933989569701</v>
      </c>
      <c r="L35" s="22">
        <f t="shared" si="7"/>
        <v>0.14988401195786108</v>
      </c>
      <c r="M35" s="22">
        <f t="shared" si="7"/>
        <v>0.50014961008563463</v>
      </c>
      <c r="N35" s="22">
        <f t="shared" si="7"/>
        <v>1.0256708405724664</v>
      </c>
      <c r="O35" s="23">
        <f t="shared" si="7"/>
        <v>0.43004227945757495</v>
      </c>
    </row>
    <row r="36" spans="1:15" ht="12.75" customHeight="1" x14ac:dyDescent="0.25">
      <c r="A36" s="18" t="s">
        <v>14</v>
      </c>
      <c r="B36" s="19">
        <f>SUM('Table 4.3'!B36,'Table 4.6'!B36,'Table 4.9'!B36)+SUM('Table 4.13'!B36,'Table 4.16'!B36,'Table 4.19'!B36)+SUM('Table 4.23'!B36,'Table 4.26'!B36,'Table 4.29'!B36)+SUM('Table 4.33'!B36,'Table 4.36'!B36,'Table 4.39'!B36,'Table 4.42'!B36)+SUM('Table 4.46'!B36,'Table 4.49'!B36,'Table 4.52'!B36,'Table 4.55'!B36,'Table 4.58'!B36)</f>
        <v>254.97407652311449</v>
      </c>
      <c r="C36" s="19">
        <f>SUM('Table 4.3'!C36,'Table 4.6'!C36,'Table 4.9'!C36)+SUM('Table 4.13'!C36,'Table 4.16'!C36,'Table 4.19'!C36)+SUM('Table 4.23'!C36,'Table 4.26'!C36,'Table 4.29'!C36)+SUM('Table 4.33'!C36,'Table 4.36'!C36,'Table 4.39'!C36,'Table 4.42'!C36)+SUM('Table 4.46'!C36,'Table 4.49'!C36,'Table 4.52'!C36,'Table 4.55'!C36,'Table 4.58'!C36)</f>
        <v>650.79384217110635</v>
      </c>
      <c r="D36" s="19">
        <f>SUM('Table 4.3'!D36,'Table 4.6'!D36,'Table 4.9'!D36)+SUM('Table 4.13'!D36,'Table 4.16'!D36,'Table 4.19'!D36)+SUM('Table 4.23'!D36,'Table 4.26'!D36,'Table 4.29'!D36)+SUM('Table 4.33'!D36,'Table 4.36'!D36,'Table 4.39'!D36,'Table 4.42'!D36)+SUM('Table 4.46'!D36,'Table 4.49'!D36,'Table 4.52'!D36,'Table 4.55'!D36,'Table 4.58'!D36)</f>
        <v>2795.5533837645503</v>
      </c>
      <c r="E36" s="19">
        <f>SUM(B36:D36)</f>
        <v>3701.3213024587712</v>
      </c>
      <c r="G36" s="21">
        <f>SUM('Table 4.3'!G36,'Table 4.6'!G36,'Table 4.9'!G36)+SUM('Table 4.13'!G36,'Table 4.16'!G36,'Table 4.19'!G36)+SUM('Table 4.23'!G36,'Table 4.26'!G36,'Table 4.29'!G36)+SUM('Table 4.33'!G36,'Table 4.36'!G36,'Table 4.39'!G36,'Table 4.42'!G36)+SUM('Table 4.46'!G36,'Table 4.49'!G36,'Table 4.52'!G36,'Table 4.55'!G36,'Table 4.58'!G36)</f>
        <v>60.030828498666686</v>
      </c>
      <c r="H36" s="21">
        <f>SUM('Table 4.3'!H36,'Table 4.6'!H36,'Table 4.9'!H36)+SUM('Table 4.13'!H36,'Table 4.16'!H36,'Table 4.19'!H36)+SUM('Table 4.23'!H36,'Table 4.26'!H36,'Table 4.29'!H36)+SUM('Table 4.33'!H36,'Table 4.36'!H36,'Table 4.39'!H36,'Table 4.42'!H36)+SUM('Table 4.46'!H36,'Table 4.49'!H36,'Table 4.52'!H36,'Table 4.55'!H36,'Table 4.58'!H36)</f>
        <v>310.03951735329252</v>
      </c>
      <c r="I36" s="21">
        <f>SUM('Table 4.3'!I36,'Table 4.6'!I36,'Table 4.9'!I36)+SUM('Table 4.13'!I36,'Table 4.16'!I36,'Table 4.19'!I36)+SUM('Table 4.23'!I36,'Table 4.26'!I36,'Table 4.29'!I36)+SUM('Table 4.33'!I36,'Table 4.36'!I36,'Table 4.39'!I36,'Table 4.42'!I36)+SUM('Table 4.46'!I36,'Table 4.49'!I36,'Table 4.52'!I36,'Table 4.55'!I36,'Table 4.58'!I36)</f>
        <v>630.33475760170768</v>
      </c>
      <c r="J36" s="21">
        <f>SUM(G36:I36)</f>
        <v>1000.4051034536669</v>
      </c>
      <c r="L36" s="22">
        <f t="shared" si="7"/>
        <v>0.23543894860709352</v>
      </c>
      <c r="M36" s="22">
        <f t="shared" si="7"/>
        <v>0.47640204510690054</v>
      </c>
      <c r="N36" s="22">
        <f t="shared" si="7"/>
        <v>0.22547763217917369</v>
      </c>
      <c r="O36" s="23">
        <f t="shared" si="7"/>
        <v>0.27028323717508723</v>
      </c>
    </row>
    <row r="37" spans="1:15" ht="12.75" customHeight="1" x14ac:dyDescent="0.25">
      <c r="A37" s="18" t="s">
        <v>17</v>
      </c>
      <c r="B37" s="19">
        <f>B34</f>
        <v>14895.471701904466</v>
      </c>
      <c r="C37" s="19">
        <f>C34</f>
        <v>22368.827161747031</v>
      </c>
      <c r="D37" s="19">
        <f>D34</f>
        <v>4373.3140988576497</v>
      </c>
      <c r="E37" s="19">
        <f>E34</f>
        <v>41637.612962509142</v>
      </c>
      <c r="G37" s="21">
        <f>SUM(G34:G36)</f>
        <v>3451.3699630728302</v>
      </c>
      <c r="H37" s="21">
        <f>SUM(H34:H36)</f>
        <v>14438.907373075877</v>
      </c>
      <c r="I37" s="21">
        <f>SUM(I34:I36)</f>
        <v>6103.047162017715</v>
      </c>
      <c r="J37" s="21">
        <f>SUM(J34:J36)</f>
        <v>23993.324498166425</v>
      </c>
      <c r="L37" s="22">
        <f t="shared" si="7"/>
        <v>0.23170598636574591</v>
      </c>
      <c r="M37" s="22">
        <f t="shared" si="7"/>
        <v>0.64549237511065749</v>
      </c>
      <c r="N37" s="22">
        <f t="shared" si="7"/>
        <v>1.3955199704525882</v>
      </c>
      <c r="O37" s="23">
        <f t="shared" si="7"/>
        <v>0.57624159482365656</v>
      </c>
    </row>
    <row r="38" spans="1:15" ht="5.15" customHeight="1" x14ac:dyDescent="0.25">
      <c r="A38" s="18"/>
      <c r="B38" s="19"/>
      <c r="C38" s="19"/>
      <c r="D38" s="19"/>
      <c r="O38" s="17"/>
    </row>
    <row r="39" spans="1:15" ht="12.75" customHeight="1" x14ac:dyDescent="0.3">
      <c r="A39" s="16" t="s">
        <v>112</v>
      </c>
      <c r="B39" s="19"/>
      <c r="C39" s="19"/>
      <c r="D39" s="19"/>
      <c r="O39" s="17"/>
    </row>
    <row r="40" spans="1:15" ht="12.75" customHeight="1" x14ac:dyDescent="0.25">
      <c r="A40" s="18" t="s">
        <v>13</v>
      </c>
      <c r="B40" s="19">
        <f>SUM('Table 4.3'!B40,'Table 4.6'!B40,'Table 4.9'!B40)+SUM('Table 4.13'!B40,'Table 4.16'!B40,'Table 4.19'!B40)+SUM('Table 4.23'!B40,'Table 4.26'!B40,'Table 4.29'!B40)+SUM('Table 4.33'!B40,'Table 4.36'!B40,'Table 4.39'!B40,'Table 4.42'!B40)+SUM('Table 4.46'!B40,'Table 4.49'!B40,'Table 4.52'!B40,'Table 4.55'!B40,'Table 4.58'!B40)</f>
        <v>0</v>
      </c>
      <c r="C40" s="19">
        <f>SUM('Table 4.3'!C40,'Table 4.6'!C40,'Table 4.9'!C40)+SUM('Table 4.13'!C40,'Table 4.16'!C40,'Table 4.19'!C40)+SUM('Table 4.23'!C40,'Table 4.26'!C40,'Table 4.29'!C40)+SUM('Table 4.33'!C40,'Table 4.36'!C40,'Table 4.39'!C40,'Table 4.42'!C40)+SUM('Table 4.46'!C40,'Table 4.49'!C40,'Table 4.52'!C40,'Table 4.55'!C40,'Table 4.58'!C40)</f>
        <v>33413.689905526619</v>
      </c>
      <c r="D40" s="19">
        <f>SUM('Table 4.3'!D40,'Table 4.6'!D40,'Table 4.9'!D40)+SUM('Table 4.13'!D40,'Table 4.16'!D40,'Table 4.19'!D40)+SUM('Table 4.23'!D40,'Table 4.26'!D40,'Table 4.29'!D40)+SUM('Table 4.33'!D40,'Table 4.36'!D40,'Table 4.39'!D40,'Table 4.42'!D40)+SUM('Table 4.46'!D40,'Table 4.49'!D40,'Table 4.52'!D40,'Table 4.55'!D40,'Table 4.58'!D40)</f>
        <v>3918.8817082935871</v>
      </c>
      <c r="E40" s="19">
        <f>SUM(B40:D40)</f>
        <v>37332.571613820204</v>
      </c>
      <c r="G40" s="21">
        <f>SUM('Table 4.3'!G40,'Table 4.6'!G40,'Table 4.9'!G40)+SUM('Table 4.13'!G40,'Table 4.16'!G40,'Table 4.19'!G40)+SUM('Table 4.23'!G40,'Table 4.26'!G40,'Table 4.29'!G40)+SUM('Table 4.33'!G40,'Table 4.36'!G40,'Table 4.39'!G40,'Table 4.42'!G40)+SUM('Table 4.46'!G40,'Table 4.49'!G40,'Table 4.52'!G40,'Table 4.55'!G40,'Table 4.58'!G40)</f>
        <v>0</v>
      </c>
      <c r="H40" s="21">
        <f>SUM('Table 4.3'!H40,'Table 4.6'!H40,'Table 4.9'!H40)+SUM('Table 4.13'!H40,'Table 4.16'!H40,'Table 4.19'!H40)+SUM('Table 4.23'!H40,'Table 4.26'!H40,'Table 4.29'!H40)+SUM('Table 4.33'!H40,'Table 4.36'!H40,'Table 4.39'!H40,'Table 4.42'!H40)+SUM('Table 4.46'!H40,'Table 4.49'!H40,'Table 4.52'!H40,'Table 4.55'!H40,'Table 4.58'!H40)</f>
        <v>2918.2170892982772</v>
      </c>
      <c r="I40" s="21">
        <f>SUM('Table 4.3'!I40,'Table 4.6'!I40,'Table 4.9'!I40)+SUM('Table 4.13'!I40,'Table 4.16'!I40,'Table 4.19'!I40)+SUM('Table 4.23'!I40,'Table 4.26'!I40,'Table 4.29'!I40)+SUM('Table 4.33'!I40,'Table 4.36'!I40,'Table 4.39'!I40,'Table 4.42'!I40)+SUM('Table 4.46'!I40,'Table 4.49'!I40,'Table 4.52'!I40,'Table 4.55'!I40,'Table 4.58'!I40)</f>
        <v>119.22522600940268</v>
      </c>
      <c r="J40" s="21">
        <f>SUM(G40:I40)</f>
        <v>3037.44231530768</v>
      </c>
      <c r="L40" s="22" t="str">
        <f t="shared" ref="L40:O43" si="8">IF(B40&lt;&gt;0,G40/B40,"--")</f>
        <v>--</v>
      </c>
      <c r="M40" s="22">
        <f t="shared" si="8"/>
        <v>8.7335972098538106E-2</v>
      </c>
      <c r="N40" s="22">
        <f t="shared" si="8"/>
        <v>3.0423277578673674E-2</v>
      </c>
      <c r="O40" s="23">
        <f t="shared" si="8"/>
        <v>8.136172205675872E-2</v>
      </c>
    </row>
    <row r="41" spans="1:15" ht="12.75" customHeight="1" x14ac:dyDescent="0.25">
      <c r="A41" s="27" t="s">
        <v>97</v>
      </c>
      <c r="B41" s="19">
        <f>SUM('Table 4.3'!B41,'Table 4.6'!B41,'Table 4.9'!B41)+SUM('Table 4.13'!B41,'Table 4.16'!B41,'Table 4.19'!B41)+SUM('Table 4.23'!B41,'Table 4.26'!B41,'Table 4.29'!B41)+SUM('Table 4.33'!B41,'Table 4.36'!B41,'Table 4.39'!B41,'Table 4.42'!B41)+SUM('Table 4.46'!B41,'Table 4.49'!B41,'Table 4.52'!B41,'Table 4.55'!B41,'Table 4.58'!B41)</f>
        <v>0</v>
      </c>
      <c r="C41" s="19">
        <f>SUM('Table 4.3'!C41,'Table 4.6'!C41,'Table 4.9'!C41)+SUM('Table 4.13'!C41,'Table 4.16'!C41,'Table 4.19'!C41)+SUM('Table 4.23'!C41,'Table 4.26'!C41,'Table 4.29'!C41)+SUM('Table 4.33'!C41,'Table 4.36'!C41,'Table 4.39'!C41,'Table 4.42'!C41)+SUM('Table 4.46'!C41,'Table 4.49'!C41,'Table 4.52'!C41,'Table 4.55'!C41,'Table 4.58'!C41)</f>
        <v>33413.689905526611</v>
      </c>
      <c r="D41" s="19">
        <f>SUM('Table 4.3'!D41,'Table 4.6'!D41,'Table 4.9'!D41)+SUM('Table 4.13'!D41,'Table 4.16'!D41,'Table 4.19'!D41)+SUM('Table 4.23'!D41,'Table 4.26'!D41,'Table 4.29'!D41)+SUM('Table 4.33'!D41,'Table 4.36'!D41,'Table 4.39'!D41,'Table 4.42'!D41)+SUM('Table 4.46'!D41,'Table 4.49'!D41,'Table 4.52'!D41,'Table 4.55'!D41,'Table 4.58'!D41)</f>
        <v>3918.8817082935871</v>
      </c>
      <c r="E41" s="19">
        <f>SUM(B41:D41)</f>
        <v>37332.571613820197</v>
      </c>
      <c r="G41" s="21">
        <f>SUM('Table 4.3'!G41,'Table 4.6'!G41,'Table 4.9'!G41)+SUM('Table 4.13'!G41,'Table 4.16'!G41,'Table 4.19'!G41)+SUM('Table 4.23'!G41,'Table 4.26'!G41,'Table 4.29'!G41)+SUM('Table 4.33'!G41,'Table 4.36'!G41,'Table 4.39'!G41,'Table 4.42'!G41)+SUM('Table 4.46'!G41,'Table 4.49'!G41,'Table 4.52'!G41,'Table 4.55'!G41,'Table 4.58'!G41)</f>
        <v>0</v>
      </c>
      <c r="H41" s="21">
        <f>SUM('Table 4.3'!H41,'Table 4.6'!H41,'Table 4.9'!H41)+SUM('Table 4.13'!H41,'Table 4.16'!H41,'Table 4.19'!H41)+SUM('Table 4.23'!H41,'Table 4.26'!H41,'Table 4.29'!H41)+SUM('Table 4.33'!H41,'Table 4.36'!H41,'Table 4.39'!H41,'Table 4.42'!H41)+SUM('Table 4.46'!H41,'Table 4.49'!H41,'Table 4.52'!H41,'Table 4.55'!H41,'Table 4.58'!H41)</f>
        <v>8944.763309462287</v>
      </c>
      <c r="I41" s="21">
        <f>SUM('Table 4.3'!I41,'Table 4.6'!I41,'Table 4.9'!I41)+SUM('Table 4.13'!I41,'Table 4.16'!I41,'Table 4.19'!I41)+SUM('Table 4.23'!I41,'Table 4.26'!I41,'Table 4.29'!I41)+SUM('Table 4.33'!I41,'Table 4.36'!I41,'Table 4.39'!I41,'Table 4.42'!I41)+SUM('Table 4.46'!I41,'Table 4.49'!I41,'Table 4.52'!I41,'Table 4.55'!I41,'Table 4.58'!I41)</f>
        <v>336.68294797594501</v>
      </c>
      <c r="J41" s="21">
        <f>SUM(G41:I41)</f>
        <v>9281.4462574382324</v>
      </c>
      <c r="L41" s="22" t="str">
        <f t="shared" si="8"/>
        <v>--</v>
      </c>
      <c r="M41" s="22">
        <f t="shared" si="8"/>
        <v>0.26769756153099472</v>
      </c>
      <c r="N41" s="22">
        <f t="shared" si="8"/>
        <v>8.5913016272835679E-2</v>
      </c>
      <c r="O41" s="23">
        <f t="shared" si="8"/>
        <v>0.24861524015673009</v>
      </c>
    </row>
    <row r="42" spans="1:15" ht="12.75" customHeight="1" x14ac:dyDescent="0.25">
      <c r="A42" s="18" t="s">
        <v>16</v>
      </c>
      <c r="B42" s="19">
        <f>SUM('Table 4.3'!B42,'Table 4.6'!B42,'Table 4.9'!B42)+SUM('Table 4.13'!B42,'Table 4.16'!B42,'Table 4.19'!B42)+SUM('Table 4.23'!B42,'Table 4.26'!B42,'Table 4.29'!B42)+SUM('Table 4.33'!B42,'Table 4.36'!B42,'Table 4.39'!B42,'Table 4.42'!B42)+SUM('Table 4.46'!B42,'Table 4.49'!B42,'Table 4.52'!B42,'Table 4.55'!B42,'Table 4.58'!B42)</f>
        <v>0</v>
      </c>
      <c r="C42" s="19">
        <f>SUM('Table 4.3'!C42,'Table 4.6'!C42,'Table 4.9'!C42)+SUM('Table 4.13'!C42,'Table 4.16'!C42,'Table 4.19'!C42)+SUM('Table 4.23'!C42,'Table 4.26'!C42,'Table 4.29'!C42)+SUM('Table 4.33'!C42,'Table 4.36'!C42,'Table 4.39'!C42,'Table 4.42'!C42)+SUM('Table 4.46'!C42,'Table 4.49'!C42,'Table 4.52'!C42,'Table 4.55'!C42,'Table 4.58'!C42)</f>
        <v>4434.7614681381292</v>
      </c>
      <c r="D42" s="19">
        <f>SUM('Table 4.3'!D42,'Table 4.6'!D42,'Table 4.9'!D42)+SUM('Table 4.13'!D42,'Table 4.16'!D42,'Table 4.19'!D42)+SUM('Table 4.23'!D42,'Table 4.26'!D42,'Table 4.29'!D42)+SUM('Table 4.33'!D42,'Table 4.36'!D42,'Table 4.39'!D42,'Table 4.42'!D42)+SUM('Table 4.46'!D42,'Table 4.49'!D42,'Table 4.52'!D42,'Table 4.55'!D42,'Table 4.58'!D42)</f>
        <v>184.60610235282803</v>
      </c>
      <c r="E42" s="19">
        <f>SUM(B42:D42)</f>
        <v>4619.3675704909574</v>
      </c>
      <c r="G42" s="21">
        <f>SUM('Table 4.3'!G42,'Table 4.6'!G42,'Table 4.9'!G42)+SUM('Table 4.13'!G42,'Table 4.16'!G42,'Table 4.19'!G42)+SUM('Table 4.23'!G42,'Table 4.26'!G42,'Table 4.29'!G42)+SUM('Table 4.33'!G42,'Table 4.36'!G42,'Table 4.39'!G42,'Table 4.42'!G42)+SUM('Table 4.46'!G42,'Table 4.49'!G42,'Table 4.52'!G42,'Table 4.55'!G42,'Table 4.58'!G42)</f>
        <v>0</v>
      </c>
      <c r="H42" s="21">
        <f>SUM('Table 4.3'!H42,'Table 4.6'!H42,'Table 4.9'!H42)+SUM('Table 4.13'!H42,'Table 4.16'!H42,'Table 4.19'!H42)+SUM('Table 4.23'!H42,'Table 4.26'!H42,'Table 4.29'!H42)+SUM('Table 4.33'!H42,'Table 4.36'!H42,'Table 4.39'!H42,'Table 4.42'!H42)+SUM('Table 4.46'!H42,'Table 4.49'!H42,'Table 4.52'!H42,'Table 4.55'!H42,'Table 4.58'!H42)</f>
        <v>1840.3967156428976</v>
      </c>
      <c r="I42" s="21">
        <f>SUM('Table 4.3'!I42,'Table 4.6'!I42,'Table 4.9'!I42)+SUM('Table 4.13'!I42,'Table 4.16'!I42,'Table 4.19'!I42)+SUM('Table 4.23'!I42,'Table 4.26'!I42,'Table 4.29'!I42)+SUM('Table 4.33'!I42,'Table 4.36'!I42,'Table 4.39'!I42,'Table 4.42'!I42)+SUM('Table 4.46'!I42,'Table 4.49'!I42,'Table 4.52'!I42,'Table 4.55'!I42,'Table 4.58'!I42)</f>
        <v>76.610313068409468</v>
      </c>
      <c r="J42" s="21">
        <f>SUM(G42:I42)</f>
        <v>1917.0070287113069</v>
      </c>
      <c r="L42" s="22" t="str">
        <f t="shared" si="8"/>
        <v>--</v>
      </c>
      <c r="M42" s="22">
        <f t="shared" si="8"/>
        <v>0.41499339454114126</v>
      </c>
      <c r="N42" s="22">
        <f t="shared" si="8"/>
        <v>0.41499339454114126</v>
      </c>
      <c r="O42" s="23">
        <f t="shared" si="8"/>
        <v>0.41499339454114126</v>
      </c>
    </row>
    <row r="43" spans="1:15" ht="12.75" customHeight="1" x14ac:dyDescent="0.25">
      <c r="A43" s="18" t="s">
        <v>17</v>
      </c>
      <c r="B43" s="19">
        <f>B40</f>
        <v>0</v>
      </c>
      <c r="C43" s="19">
        <f>C40</f>
        <v>33413.689905526619</v>
      </c>
      <c r="D43" s="19">
        <f>D40</f>
        <v>3918.8817082935871</v>
      </c>
      <c r="E43" s="19">
        <f>E40</f>
        <v>37332.571613820204</v>
      </c>
      <c r="G43" s="21">
        <f>SUM(G40:G42)</f>
        <v>0</v>
      </c>
      <c r="H43" s="21">
        <f>SUM(H40:H42)</f>
        <v>13703.377114403462</v>
      </c>
      <c r="I43" s="21">
        <f>SUM(I40:I42)</f>
        <v>532.5184870537571</v>
      </c>
      <c r="J43" s="21">
        <f>SUM(J40:J42)</f>
        <v>14235.89560145722</v>
      </c>
      <c r="L43" s="22" t="str">
        <f t="shared" si="8"/>
        <v>--</v>
      </c>
      <c r="M43" s="22">
        <f t="shared" si="8"/>
        <v>0.41011265601459135</v>
      </c>
      <c r="N43" s="22">
        <f t="shared" si="8"/>
        <v>0.1358853179790501</v>
      </c>
      <c r="O43" s="23">
        <f t="shared" si="8"/>
        <v>0.38132641246142313</v>
      </c>
    </row>
    <row r="44" spans="1:15" ht="5.15" customHeight="1" x14ac:dyDescent="0.25">
      <c r="A44" s="18"/>
      <c r="B44" s="19"/>
      <c r="C44" s="19"/>
      <c r="D44" s="19"/>
      <c r="O44" s="17"/>
    </row>
    <row r="45" spans="1:15" ht="12.75" customHeight="1" x14ac:dyDescent="0.3">
      <c r="A45" s="16" t="s">
        <v>28</v>
      </c>
      <c r="B45" s="19"/>
      <c r="C45" s="19"/>
      <c r="D45" s="19"/>
      <c r="O45" s="17"/>
    </row>
    <row r="46" spans="1:15" ht="12.75" customHeight="1" x14ac:dyDescent="0.25">
      <c r="A46" s="27" t="s">
        <v>29</v>
      </c>
      <c r="B46" s="64">
        <f>B37+B43</f>
        <v>14895.471701904466</v>
      </c>
      <c r="C46" s="64">
        <f>C37+C43</f>
        <v>55782.517067273649</v>
      </c>
      <c r="D46" s="64">
        <f>D37+D43</f>
        <v>8292.1958071512363</v>
      </c>
      <c r="E46" s="19">
        <f>SUM(B46:D46)</f>
        <v>78970.184576329353</v>
      </c>
      <c r="G46" s="21">
        <f>SUM('Table 4.3'!G46,'Table 4.6'!G46,'Table 4.9'!G46)+SUM('Table 4.13'!G46,'Table 4.16'!G46,'Table 4.19'!G46)+SUM('Table 4.23'!G46,'Table 4.26'!G46,'Table 4.29'!G46)+SUM('Table 4.33'!G46,'Table 4.36'!G46,'Table 4.39'!G46,'Table 4.42'!G46)+SUM('Table 4.46'!G46,'Table 4.49'!G46,'Table 4.52'!G46,'Table 4.55'!G46,'Table 4.58'!G46)</f>
        <v>18027.379259899073</v>
      </c>
      <c r="H46" s="21">
        <f>SUM('Table 4.3'!H46,'Table 4.6'!H46,'Table 4.9'!H46)+SUM('Table 4.13'!H46,'Table 4.16'!H46,'Table 4.19'!H46)+SUM('Table 4.23'!H46,'Table 4.26'!H46,'Table 4.29'!H46)+SUM('Table 4.33'!H46,'Table 4.36'!H46,'Table 4.39'!H46,'Table 4.42'!H46)+SUM('Table 4.46'!H46,'Table 4.49'!H46,'Table 4.52'!H46,'Table 4.55'!H46,'Table 4.58'!H46)</f>
        <v>69321.72290548966</v>
      </c>
      <c r="I46" s="21">
        <f>SUM('Table 4.3'!I46,'Table 4.6'!I46,'Table 4.9'!I46)+SUM('Table 4.13'!I46,'Table 4.16'!I46,'Table 4.19'!I46)+SUM('Table 4.23'!I46,'Table 4.26'!I46,'Table 4.29'!I46)+SUM('Table 4.33'!I46,'Table 4.36'!I46,'Table 4.39'!I46,'Table 4.42'!I46)+SUM('Table 4.46'!I46,'Table 4.49'!I46,'Table 4.52'!I46,'Table 4.55'!I46,'Table 4.58'!I46)</f>
        <v>135833.51879328891</v>
      </c>
      <c r="J46" s="21">
        <f>SUM(G46:I46)</f>
        <v>223182.62095867764</v>
      </c>
      <c r="L46" s="22">
        <f t="shared" ref="L46:O48" si="9">IF(B46&lt;&gt;0,G46/B46,"--")</f>
        <v>1.2102590384965235</v>
      </c>
      <c r="M46" s="22">
        <f t="shared" si="9"/>
        <v>1.2427141432482822</v>
      </c>
      <c r="N46" s="22">
        <f t="shared" si="9"/>
        <v>16.380886553130512</v>
      </c>
      <c r="O46" s="23">
        <f t="shared" si="9"/>
        <v>2.8261630912481714</v>
      </c>
    </row>
    <row r="47" spans="1:15" ht="12.75" customHeight="1" x14ac:dyDescent="0.25">
      <c r="A47" s="27" t="s">
        <v>30</v>
      </c>
      <c r="B47" s="19">
        <f>SUM('Table 4.3'!B47,'Table 4.6'!B47,'Table 4.9'!B47)+SUM('Table 4.13'!B47,'Table 4.16'!B47,'Table 4.19'!B47)+SUM('Table 4.23'!B47,'Table 4.26'!B47,'Table 4.29'!B47)+SUM('Table 4.33'!B47,'Table 4.36'!B47,'Table 4.39'!B47,'Table 4.42'!B47)+SUM('Table 4.46'!B47,'Table 4.49'!B47,'Table 4.52'!B47,'Table 4.55'!B47,'Table 4.58'!B47)</f>
        <v>254.97407652311418</v>
      </c>
      <c r="C47" s="19">
        <f>SUM('Table 4.3'!C47,'Table 4.6'!C47,'Table 4.9'!C47)+SUM('Table 4.13'!C47,'Table 4.16'!C47,'Table 4.19'!C47)+SUM('Table 4.23'!C47,'Table 4.26'!C47,'Table 4.29'!C47)+SUM('Table 4.33'!C47,'Table 4.36'!C47,'Table 4.39'!C47,'Table 4.42'!C47)+SUM('Table 4.46'!C47,'Table 4.49'!C47,'Table 4.52'!C47,'Table 4.55'!C47,'Table 4.58'!C47)</f>
        <v>5085.5553103092361</v>
      </c>
      <c r="D47" s="19">
        <f>SUM('Table 4.3'!D47,'Table 4.6'!D47,'Table 4.9'!D47)+SUM('Table 4.13'!D47,'Table 4.16'!D47,'Table 4.19'!D47)+SUM('Table 4.23'!D47,'Table 4.26'!D47,'Table 4.29'!D47)+SUM('Table 4.33'!D47,'Table 4.36'!D47,'Table 4.39'!D47,'Table 4.42'!D47)+SUM('Table 4.46'!D47,'Table 4.49'!D47,'Table 4.52'!D47,'Table 4.55'!D47,'Table 4.58'!D47)</f>
        <v>2980.159486117378</v>
      </c>
      <c r="E47" s="19">
        <f>SUM(B47:D47)</f>
        <v>8320.6888729497296</v>
      </c>
      <c r="G47" s="21">
        <f>SUM('Table 4.3'!G47,'Table 4.6'!G47,'Table 4.9'!G47)+SUM('Table 4.13'!G47,'Table 4.16'!G47,'Table 4.19'!G47)+SUM('Table 4.23'!G47,'Table 4.26'!G47,'Table 4.29'!G47)+SUM('Table 4.33'!G47,'Table 4.36'!G47,'Table 4.39'!G47,'Table 4.42'!G47)+SUM('Table 4.46'!G47,'Table 4.49'!G47,'Table 4.52'!G47,'Table 4.55'!G47,'Table 4.58'!G47)</f>
        <v>1030.9216022993501</v>
      </c>
      <c r="H47" s="21">
        <f>SUM('Table 4.3'!H47,'Table 4.6'!H47,'Table 4.9'!H47)+SUM('Table 4.13'!H47,'Table 4.16'!H47,'Table 4.19'!H47)+SUM('Table 4.23'!H47,'Table 4.26'!H47,'Table 4.29'!H47)+SUM('Table 4.33'!H47,'Table 4.36'!H47,'Table 4.39'!H47,'Table 4.42'!H47)+SUM('Table 4.46'!H47,'Table 4.49'!H47,'Table 4.52'!H47,'Table 4.55'!H47,'Table 4.58'!H47)</f>
        <v>20053.374290322092</v>
      </c>
      <c r="I47" s="21">
        <f>SUM('Table 4.3'!I47,'Table 4.6'!I47,'Table 4.9'!I47)+SUM('Table 4.13'!I47,'Table 4.16'!I47,'Table 4.19'!I47)+SUM('Table 4.23'!I47,'Table 4.26'!I47,'Table 4.29'!I47)+SUM('Table 4.33'!I47,'Table 4.36'!I47,'Table 4.39'!I47,'Table 4.42'!I47)+SUM('Table 4.46'!I47,'Table 4.49'!I47,'Table 4.52'!I47,'Table 4.55'!I47,'Table 4.58'!I47)</f>
        <v>11702.526274930768</v>
      </c>
      <c r="J47" s="21">
        <f>SUM(G47:I47)</f>
        <v>32786.822167552207</v>
      </c>
      <c r="L47" s="22">
        <f t="shared" si="9"/>
        <v>4.0432408516082763</v>
      </c>
      <c r="M47" s="22">
        <f t="shared" si="9"/>
        <v>3.9432024757789352</v>
      </c>
      <c r="N47" s="22">
        <f t="shared" si="9"/>
        <v>3.9268120815161791</v>
      </c>
      <c r="O47" s="23">
        <f t="shared" si="9"/>
        <v>3.9403975642138271</v>
      </c>
    </row>
    <row r="48" spans="1:15" ht="12.75" customHeight="1" x14ac:dyDescent="0.25">
      <c r="A48" s="18" t="s">
        <v>17</v>
      </c>
      <c r="B48" s="19">
        <f>B46</f>
        <v>14895.471701904466</v>
      </c>
      <c r="C48" s="19">
        <f>C46</f>
        <v>55782.517067273649</v>
      </c>
      <c r="D48" s="19">
        <f>D46</f>
        <v>8292.1958071512363</v>
      </c>
      <c r="E48" s="19">
        <f>E46</f>
        <v>78970.184576329353</v>
      </c>
      <c r="G48" s="21">
        <f>SUM(G46:G47)</f>
        <v>19058.300862198423</v>
      </c>
      <c r="H48" s="21">
        <f>SUM(H46:H47)</f>
        <v>89375.097195811744</v>
      </c>
      <c r="I48" s="21">
        <f>SUM(I46:I47)</f>
        <v>147536.04506821968</v>
      </c>
      <c r="J48" s="21">
        <f>SUM(J46:J47)</f>
        <v>255969.44312622986</v>
      </c>
      <c r="L48" s="22">
        <f t="shared" si="9"/>
        <v>1.2794694416935932</v>
      </c>
      <c r="M48" s="22">
        <f t="shared" si="9"/>
        <v>1.6022062447993424</v>
      </c>
      <c r="N48" s="22">
        <f t="shared" si="9"/>
        <v>17.792156444374331</v>
      </c>
      <c r="O48" s="23">
        <f t="shared" si="9"/>
        <v>3.2413428498298651</v>
      </c>
    </row>
    <row r="49" spans="1:15" ht="5.15" customHeight="1" x14ac:dyDescent="0.25">
      <c r="A49" s="18"/>
      <c r="B49" s="19"/>
      <c r="C49" s="19"/>
      <c r="D49" s="19"/>
      <c r="O49" s="17"/>
    </row>
    <row r="50" spans="1:15" ht="12.75" customHeight="1" x14ac:dyDescent="0.25">
      <c r="A50" s="79" t="s">
        <v>33</v>
      </c>
      <c r="B50" s="28">
        <f>B48</f>
        <v>14895.471701904466</v>
      </c>
      <c r="C50" s="28">
        <f>C48</f>
        <v>55782.517067273649</v>
      </c>
      <c r="D50" s="28">
        <f>D48</f>
        <v>8292.1958071512363</v>
      </c>
      <c r="E50" s="28">
        <f>E48</f>
        <v>78970.184576329353</v>
      </c>
      <c r="F50" s="29"/>
      <c r="G50" s="30">
        <f>SUM(G37,G43,G48)</f>
        <v>22509.670825271252</v>
      </c>
      <c r="H50" s="30">
        <f>SUM(H37,H43,H48)</f>
        <v>117517.38168329108</v>
      </c>
      <c r="I50" s="30">
        <f>SUM(I37,I43,I48)</f>
        <v>154171.61071729116</v>
      </c>
      <c r="J50" s="30">
        <f>SUM(J37,J43,J48)</f>
        <v>294198.66322585352</v>
      </c>
      <c r="K50" s="29"/>
      <c r="L50" s="31">
        <f t="shared" ref="L50:O51" si="10">IF(B50&lt;&gt;0,G50/B50,"--")</f>
        <v>1.511175428059339</v>
      </c>
      <c r="M50" s="31">
        <f t="shared" si="10"/>
        <v>2.1067063277471911</v>
      </c>
      <c r="N50" s="31">
        <f t="shared" si="10"/>
        <v>18.592374601710766</v>
      </c>
      <c r="O50" s="32">
        <f t="shared" si="10"/>
        <v>3.725439731516559</v>
      </c>
    </row>
    <row r="51" spans="1:15" ht="12.75" customHeight="1" thickBot="1" x14ac:dyDescent="0.35">
      <c r="A51" s="33" t="s">
        <v>17</v>
      </c>
      <c r="B51" s="37">
        <f>SUM(B30,B50)</f>
        <v>1197517.9567019048</v>
      </c>
      <c r="C51" s="37">
        <f>SUM(C30,C50)</f>
        <v>55782.517067273649</v>
      </c>
      <c r="D51" s="37">
        <f>SUM(D30,D50)</f>
        <v>8292.1958071512363</v>
      </c>
      <c r="E51" s="37">
        <f>SUM(E30,E50)</f>
        <v>1261592.6695763296</v>
      </c>
      <c r="F51" s="84"/>
      <c r="G51" s="39">
        <f>SUM(G30,G50)</f>
        <v>642022.5501999741</v>
      </c>
      <c r="H51" s="39">
        <f>SUM(H30,H50)</f>
        <v>117517.38168329108</v>
      </c>
      <c r="I51" s="39">
        <f>SUM(I30,I50)</f>
        <v>154171.61071729116</v>
      </c>
      <c r="J51" s="39">
        <f>SUM(J30,J50)</f>
        <v>913711.54260055628</v>
      </c>
      <c r="K51" s="84"/>
      <c r="L51" s="40">
        <f t="shared" si="10"/>
        <v>0.53612770197465287</v>
      </c>
      <c r="M51" s="40">
        <f t="shared" si="10"/>
        <v>2.1067063277471911</v>
      </c>
      <c r="N51" s="40">
        <f t="shared" si="10"/>
        <v>18.592374601710766</v>
      </c>
      <c r="O51" s="41">
        <f t="shared" si="10"/>
        <v>0.72425241889476144</v>
      </c>
    </row>
    <row r="52" spans="1:15" ht="5.15" customHeight="1" thickBot="1" x14ac:dyDescent="0.3">
      <c r="B52" s="19"/>
      <c r="C52" s="19"/>
      <c r="D52" s="19"/>
    </row>
    <row r="53" spans="1:15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15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15" ht="12.75" customHeight="1" x14ac:dyDescent="0.25">
      <c r="A55" s="18" t="s">
        <v>19</v>
      </c>
      <c r="B55" s="19">
        <f>SUM('Table 4.3'!B55,'Table 4.6'!B55,'Table 4.9'!B55)+SUM('Table 4.13'!B55,'Table 4.16'!B55,'Table 4.19'!B55)+SUM('Table 4.23'!B55,'Table 4.26'!B55,'Table 4.29'!B55)+SUM('Table 4.33'!B55,'Table 4.36'!B55,'Table 4.39'!B55,'Table 4.42'!B55)+SUM('Table 4.46'!B55,'Table 4.49'!B55,'Table 4.52'!B55,'Table 4.55'!B55,'Table 4.58'!B55)</f>
        <v>106982.23394120613</v>
      </c>
      <c r="C55" s="19">
        <f>SUM('Table 4.3'!C55,'Table 4.6'!C55,'Table 4.9'!C55)+SUM('Table 4.13'!C55,'Table 4.16'!C55,'Table 4.19'!C55)+SUM('Table 4.23'!C55,'Table 4.26'!C55,'Table 4.29'!C55)+SUM('Table 4.33'!C55,'Table 4.36'!C55,'Table 4.39'!C55,'Table 4.42'!C55)+SUM('Table 4.46'!C55,'Table 4.49'!C55,'Table 4.52'!C55,'Table 4.55'!C55,'Table 4.58'!C55)</f>
        <v>0</v>
      </c>
      <c r="D55" s="19">
        <f>SUM('Table 4.3'!D55,'Table 4.6'!D55,'Table 4.9'!D55)+SUM('Table 4.13'!D55,'Table 4.16'!D55,'Table 4.19'!D55)+SUM('Table 4.23'!D55,'Table 4.26'!D55,'Table 4.29'!D55)+SUM('Table 4.33'!D55,'Table 4.36'!D55,'Table 4.39'!D55,'Table 4.42'!D55)+SUM('Table 4.46'!D55,'Table 4.49'!D55,'Table 4.52'!D55,'Table 4.55'!D55,'Table 4.58'!D55)</f>
        <v>0</v>
      </c>
      <c r="E55" s="19">
        <f>SUM(B55:D55)</f>
        <v>106982.23394120613</v>
      </c>
      <c r="G55" s="21">
        <f>SUM('Table 4.3'!G55,'Table 4.6'!G55,'Table 4.9'!G55)+SUM('Table 4.13'!G55,'Table 4.16'!G55,'Table 4.19'!G55)+SUM('Table 4.23'!G55,'Table 4.26'!G55,'Table 4.29'!G55)+SUM('Table 4.33'!G55,'Table 4.36'!G55,'Table 4.39'!G55,'Table 4.42'!G55)+SUM('Table 4.46'!G55,'Table 4.49'!G55,'Table 4.52'!G55,'Table 4.55'!G55,'Table 4.58'!G55)</f>
        <v>7041.8230240921912</v>
      </c>
      <c r="H55" s="21">
        <f>SUM('Table 4.3'!H55,'Table 4.6'!H55,'Table 4.9'!H55)+SUM('Table 4.13'!H55,'Table 4.16'!H55,'Table 4.19'!H55)+SUM('Table 4.23'!H55,'Table 4.26'!H55,'Table 4.29'!H55)+SUM('Table 4.33'!H55,'Table 4.36'!H55,'Table 4.39'!H55,'Table 4.42'!H55)+SUM('Table 4.46'!H55,'Table 4.49'!H55,'Table 4.52'!H55,'Table 4.55'!H55,'Table 4.58'!H55)</f>
        <v>0</v>
      </c>
      <c r="I55" s="21">
        <f>SUM('Table 4.3'!I55,'Table 4.6'!I55,'Table 4.9'!I55)+SUM('Table 4.13'!I55,'Table 4.16'!I55,'Table 4.19'!I55)+SUM('Table 4.23'!I55,'Table 4.26'!I55,'Table 4.29'!I55)+SUM('Table 4.33'!I55,'Table 4.36'!I55,'Table 4.39'!I55,'Table 4.42'!I55)+SUM('Table 4.46'!I55,'Table 4.49'!I55,'Table 4.52'!I55,'Table 4.55'!I55,'Table 4.58'!I55)</f>
        <v>0</v>
      </c>
      <c r="J55" s="21">
        <f>SUM(G55:I55)</f>
        <v>7041.8230240921912</v>
      </c>
      <c r="L55" s="22">
        <f t="shared" ref="L55:O57" si="11">IF(B55&lt;&gt;0,G55/B55,"--")</f>
        <v>6.5822359140136691E-2</v>
      </c>
      <c r="M55" s="22" t="str">
        <f t="shared" si="11"/>
        <v>--</v>
      </c>
      <c r="N55" s="22" t="str">
        <f t="shared" si="11"/>
        <v>--</v>
      </c>
      <c r="O55" s="23">
        <f t="shared" si="11"/>
        <v>6.5822359140136691E-2</v>
      </c>
    </row>
    <row r="56" spans="1:15" ht="12.75" customHeight="1" x14ac:dyDescent="0.25">
      <c r="A56" s="18" t="s">
        <v>20</v>
      </c>
      <c r="B56" s="19">
        <f>SUM('Table 4.3'!B56,'Table 4.6'!B56,'Table 4.9'!B56)+SUM('Table 4.13'!B56,'Table 4.16'!B56,'Table 4.19'!B56)+SUM('Table 4.23'!B56,'Table 4.26'!B56,'Table 4.29'!B56)+SUM('Table 4.33'!B56,'Table 4.36'!B56,'Table 4.39'!B56,'Table 4.42'!B56)+SUM('Table 4.46'!B56,'Table 4.49'!B56,'Table 4.52'!B56,'Table 4.55'!B56,'Table 4.58'!B56)</f>
        <v>7898.9110632831544</v>
      </c>
      <c r="C56" s="19">
        <f>SUM('Table 4.3'!C56,'Table 4.6'!C56,'Table 4.9'!C56)+SUM('Table 4.13'!C56,'Table 4.16'!C56,'Table 4.19'!C56)+SUM('Table 4.23'!C56,'Table 4.26'!C56,'Table 4.29'!C56)+SUM('Table 4.33'!C56,'Table 4.36'!C56,'Table 4.39'!C56,'Table 4.42'!C56)+SUM('Table 4.46'!C56,'Table 4.49'!C56,'Table 4.52'!C56,'Table 4.55'!C56,'Table 4.58'!C56)</f>
        <v>0</v>
      </c>
      <c r="D56" s="19">
        <f>SUM('Table 4.3'!D56,'Table 4.6'!D56,'Table 4.9'!D56)+SUM('Table 4.13'!D56,'Table 4.16'!D56,'Table 4.19'!D56)+SUM('Table 4.23'!D56,'Table 4.26'!D56,'Table 4.29'!D56)+SUM('Table 4.33'!D56,'Table 4.36'!D56,'Table 4.39'!D56,'Table 4.42'!D56)+SUM('Table 4.46'!D56,'Table 4.49'!D56,'Table 4.52'!D56,'Table 4.55'!D56,'Table 4.58'!D56)</f>
        <v>0</v>
      </c>
      <c r="E56" s="19">
        <f>SUM(B56:D56)</f>
        <v>7898.9110632831544</v>
      </c>
      <c r="G56" s="21">
        <f>SUM('Table 4.3'!G56,'Table 4.6'!G56,'Table 4.9'!G56)+SUM('Table 4.13'!G56,'Table 4.16'!G56,'Table 4.19'!G56)+SUM('Table 4.23'!G56,'Table 4.26'!G56,'Table 4.29'!G56)+SUM('Table 4.33'!G56,'Table 4.36'!G56,'Table 4.39'!G56,'Table 4.42'!G56)+SUM('Table 4.46'!G56,'Table 4.49'!G56,'Table 4.52'!G56,'Table 4.55'!G56,'Table 4.58'!G56)</f>
        <v>6053.8524315384957</v>
      </c>
      <c r="H56" s="21">
        <f>SUM('Table 4.3'!H56,'Table 4.6'!H56,'Table 4.9'!H56)+SUM('Table 4.13'!H56,'Table 4.16'!H56,'Table 4.19'!H56)+SUM('Table 4.23'!H56,'Table 4.26'!H56,'Table 4.29'!H56)+SUM('Table 4.33'!H56,'Table 4.36'!H56,'Table 4.39'!H56,'Table 4.42'!H56)+SUM('Table 4.46'!H56,'Table 4.49'!H56,'Table 4.52'!H56,'Table 4.55'!H56,'Table 4.58'!H56)</f>
        <v>0</v>
      </c>
      <c r="I56" s="21">
        <f>SUM('Table 4.3'!I56,'Table 4.6'!I56,'Table 4.9'!I56)+SUM('Table 4.13'!I56,'Table 4.16'!I56,'Table 4.19'!I56)+SUM('Table 4.23'!I56,'Table 4.26'!I56,'Table 4.29'!I56)+SUM('Table 4.33'!I56,'Table 4.36'!I56,'Table 4.39'!I56,'Table 4.42'!I56)+SUM('Table 4.46'!I56,'Table 4.49'!I56,'Table 4.52'!I56,'Table 4.55'!I56,'Table 4.58'!I56)</f>
        <v>0</v>
      </c>
      <c r="J56" s="21">
        <f>SUM(G56:I56)</f>
        <v>6053.8524315384957</v>
      </c>
      <c r="L56" s="22">
        <f t="shared" si="11"/>
        <v>0.76641607723359195</v>
      </c>
      <c r="M56" s="22" t="str">
        <f t="shared" si="11"/>
        <v>--</v>
      </c>
      <c r="N56" s="22" t="str">
        <f t="shared" si="11"/>
        <v>--</v>
      </c>
      <c r="O56" s="23">
        <f t="shared" si="11"/>
        <v>0.76641607723359195</v>
      </c>
    </row>
    <row r="57" spans="1:15" ht="12.75" customHeight="1" x14ac:dyDescent="0.25">
      <c r="A57" s="18" t="s">
        <v>31</v>
      </c>
      <c r="B57" s="19">
        <f>SUM(B55:B56)</f>
        <v>114881.14500448928</v>
      </c>
      <c r="C57" s="19">
        <f>SUM(C55:C56)</f>
        <v>0</v>
      </c>
      <c r="D57" s="19">
        <f>SUM(D55:D56)</f>
        <v>0</v>
      </c>
      <c r="E57" s="19">
        <f>SUM(E55:E56)</f>
        <v>114881.14500448928</v>
      </c>
      <c r="G57" s="21">
        <f>SUM(G55:G56)</f>
        <v>13095.675455630688</v>
      </c>
      <c r="H57" s="21">
        <f>SUM(H55:H56)</f>
        <v>0</v>
      </c>
      <c r="I57" s="21">
        <f>SUM(I55:I56)</f>
        <v>0</v>
      </c>
      <c r="J57" s="21">
        <f>SUM(J55:J56)</f>
        <v>13095.675455630688</v>
      </c>
      <c r="L57" s="22">
        <f t="shared" si="11"/>
        <v>0.11399325324550813</v>
      </c>
      <c r="M57" s="22" t="str">
        <f t="shared" si="11"/>
        <v>--</v>
      </c>
      <c r="N57" s="22" t="str">
        <f t="shared" si="11"/>
        <v>--</v>
      </c>
      <c r="O57" s="23">
        <f t="shared" si="11"/>
        <v>0.11399325324550813</v>
      </c>
    </row>
    <row r="58" spans="1:15" ht="12.75" customHeight="1" x14ac:dyDescent="0.3">
      <c r="A58" s="78" t="s">
        <v>32</v>
      </c>
      <c r="B58" s="19"/>
      <c r="C58" s="19"/>
      <c r="D58" s="19"/>
      <c r="O58" s="17"/>
    </row>
    <row r="59" spans="1:15" x14ac:dyDescent="0.25">
      <c r="A59" s="18" t="s">
        <v>19</v>
      </c>
      <c r="B59" s="19">
        <f>SUM('Table 4.3'!B59,'Table 4.6'!B59,'Table 4.9'!B59)+SUM('Table 4.13'!B59,'Table 4.16'!B59,'Table 4.19'!B59)+SUM('Table 4.23'!B59,'Table 4.26'!B59,'Table 4.29'!B59)+SUM('Table 4.33'!B59,'Table 4.36'!B59,'Table 4.39'!B59,'Table 4.42'!B59)+SUM('Table 4.46'!B59,'Table 4.49'!B59,'Table 4.52'!B59,'Table 4.55'!B59,'Table 4.58'!B59)</f>
        <v>0</v>
      </c>
      <c r="C59" s="19">
        <f>SUM('Table 4.3'!C59,'Table 4.6'!C59,'Table 4.9'!C59)+SUM('Table 4.13'!C59,'Table 4.16'!C59,'Table 4.19'!C59)+SUM('Table 4.23'!C59,'Table 4.26'!C59,'Table 4.29'!C59)+SUM('Table 4.33'!C59,'Table 4.36'!C59,'Table 4.39'!C59,'Table 4.42'!C59)+SUM('Table 4.46'!C59,'Table 4.49'!C59,'Table 4.52'!C59,'Table 4.55'!C59,'Table 4.58'!C59)</f>
        <v>5435.5827555139567</v>
      </c>
      <c r="D59" s="19">
        <f>SUM('Table 4.3'!D59,'Table 4.6'!D59,'Table 4.9'!D59)+SUM('Table 4.13'!D59,'Table 4.16'!D59,'Table 4.19'!D59)+SUM('Table 4.23'!D59,'Table 4.26'!D59,'Table 4.29'!D59)+SUM('Table 4.33'!D59,'Table 4.36'!D59,'Table 4.39'!D59,'Table 4.42'!D59)+SUM('Table 4.46'!D59,'Table 4.49'!D59,'Table 4.52'!D59,'Table 4.55'!D59,'Table 4.58'!D59)</f>
        <v>3318.0958229970638</v>
      </c>
      <c r="E59" s="19">
        <f>SUM(B59:D59)</f>
        <v>8753.6785785110205</v>
      </c>
      <c r="G59" s="21">
        <f>SUM('Table 4.3'!G59,'Table 4.6'!G59,'Table 4.9'!G59)+SUM('Table 4.13'!G59,'Table 4.16'!G59,'Table 4.19'!G59)+SUM('Table 4.23'!G59,'Table 4.26'!G59,'Table 4.29'!G59)+SUM('Table 4.33'!G59,'Table 4.36'!G59,'Table 4.39'!G59,'Table 4.42'!G59)+SUM('Table 4.46'!G59,'Table 4.49'!G59,'Table 4.52'!G59,'Table 4.55'!G59,'Table 4.58'!G59)</f>
        <v>0</v>
      </c>
      <c r="H59" s="21">
        <f>SUM('Table 4.3'!H59,'Table 4.6'!H59,'Table 4.9'!H59)+SUM('Table 4.13'!H59,'Table 4.16'!H59,'Table 4.19'!H59)+SUM('Table 4.23'!H59,'Table 4.26'!H59,'Table 4.29'!H59)+SUM('Table 4.33'!H59,'Table 4.36'!H59,'Table 4.39'!H59,'Table 4.42'!H59)+SUM('Table 4.46'!H59,'Table 4.49'!H59,'Table 4.52'!H59,'Table 4.55'!H59,'Table 4.58'!H59)</f>
        <v>4582.7368565739744</v>
      </c>
      <c r="I59" s="21">
        <f>SUM('Table 4.3'!I59,'Table 4.6'!I59,'Table 4.9'!I59)+SUM('Table 4.13'!I59,'Table 4.16'!I59,'Table 4.19'!I59)+SUM('Table 4.23'!I59,'Table 4.26'!I59,'Table 4.29'!I59)+SUM('Table 4.33'!I59,'Table 4.36'!I59,'Table 4.39'!I59,'Table 4.42'!I59)+SUM('Table 4.46'!I59,'Table 4.49'!I59,'Table 4.52'!I59,'Table 4.55'!I59,'Table 4.58'!I59)</f>
        <v>4147.3961265696453</v>
      </c>
      <c r="J59" s="21">
        <f>SUM(G59:I59)</f>
        <v>8730.1329831436196</v>
      </c>
      <c r="L59" s="22" t="str">
        <f t="shared" ref="L59:O62" si="12">IF(B59&lt;&gt;0,G59/B59,"--")</f>
        <v>--</v>
      </c>
      <c r="M59" s="22">
        <f t="shared" si="12"/>
        <v>0.84309945459392743</v>
      </c>
      <c r="N59" s="22">
        <f t="shared" si="12"/>
        <v>1.2499325962272896</v>
      </c>
      <c r="O59" s="23">
        <f t="shared" si="12"/>
        <v>0.99731020562884254</v>
      </c>
    </row>
    <row r="60" spans="1:15" x14ac:dyDescent="0.25">
      <c r="A60" s="18" t="s">
        <v>20</v>
      </c>
      <c r="B60" s="19">
        <f>SUM('Table 4.3'!B60,'Table 4.6'!B60,'Table 4.9'!B60)+SUM('Table 4.13'!B60,'Table 4.16'!B60,'Table 4.19'!B60)+SUM('Table 4.23'!B60,'Table 4.26'!B60,'Table 4.29'!B60)+SUM('Table 4.33'!B60,'Table 4.36'!B60,'Table 4.39'!B60,'Table 4.42'!B60)+SUM('Table 4.46'!B60,'Table 4.49'!B60,'Table 4.52'!B60,'Table 4.55'!B60,'Table 4.58'!B60)</f>
        <v>0</v>
      </c>
      <c r="C60" s="19">
        <f>SUM('Table 4.3'!C60,'Table 4.6'!C60,'Table 4.9'!C60)+SUM('Table 4.13'!C60,'Table 4.16'!C60,'Table 4.19'!C60)+SUM('Table 4.23'!C60,'Table 4.26'!C60,'Table 4.29'!C60)+SUM('Table 4.33'!C60,'Table 4.36'!C60,'Table 4.39'!C60,'Table 4.42'!C60)+SUM('Table 4.46'!C60,'Table 4.49'!C60,'Table 4.52'!C60,'Table 4.55'!C60,'Table 4.58'!C60)</f>
        <v>1409.426407973051</v>
      </c>
      <c r="D60" s="19">
        <f>SUM('Table 4.3'!D60,'Table 4.6'!D60,'Table 4.9'!D60)+SUM('Table 4.13'!D60,'Table 4.16'!D60,'Table 4.19'!D60)+SUM('Table 4.23'!D60,'Table 4.26'!D60,'Table 4.29'!D60)+SUM('Table 4.33'!D60,'Table 4.36'!D60,'Table 4.39'!D60,'Table 4.42'!D60)+SUM('Table 4.46'!D60,'Table 4.49'!D60,'Table 4.52'!D60,'Table 4.55'!D60,'Table 4.58'!D60)</f>
        <v>0</v>
      </c>
      <c r="E60" s="19">
        <f>SUM(B60:D60)</f>
        <v>1409.426407973051</v>
      </c>
      <c r="G60" s="21">
        <f>SUM('Table 4.3'!G60,'Table 4.6'!G60,'Table 4.9'!G60)+SUM('Table 4.13'!G60,'Table 4.16'!G60,'Table 4.19'!G60)+SUM('Table 4.23'!G60,'Table 4.26'!G60,'Table 4.29'!G60)+SUM('Table 4.33'!G60,'Table 4.36'!G60,'Table 4.39'!G60,'Table 4.42'!G60)+SUM('Table 4.46'!G60,'Table 4.49'!G60,'Table 4.52'!G60,'Table 4.55'!G60,'Table 4.58'!G60)</f>
        <v>0</v>
      </c>
      <c r="H60" s="21">
        <f>SUM('Table 4.3'!H60,'Table 4.6'!H60,'Table 4.9'!H60)+SUM('Table 4.13'!H60,'Table 4.16'!H60,'Table 4.19'!H60)+SUM('Table 4.23'!H60,'Table 4.26'!H60,'Table 4.29'!H60)+SUM('Table 4.33'!H60,'Table 4.36'!H60,'Table 4.39'!H60,'Table 4.42'!H60)+SUM('Table 4.46'!H60,'Table 4.49'!H60,'Table 4.52'!H60,'Table 4.55'!H60,'Table 4.58'!H60)</f>
        <v>2504.5265215555874</v>
      </c>
      <c r="I60" s="21">
        <f>SUM('Table 4.3'!I60,'Table 4.6'!I60,'Table 4.9'!I60)+SUM('Table 4.13'!I60,'Table 4.16'!I60,'Table 4.19'!I60)+SUM('Table 4.23'!I60,'Table 4.26'!I60,'Table 4.29'!I60)+SUM('Table 4.33'!I60,'Table 4.36'!I60,'Table 4.39'!I60,'Table 4.42'!I60)+SUM('Table 4.46'!I60,'Table 4.49'!I60,'Table 4.52'!I60,'Table 4.55'!I60,'Table 4.58'!I60)</f>
        <v>0</v>
      </c>
      <c r="J60" s="21">
        <f>SUM(G60:I60)</f>
        <v>2504.5265215555874</v>
      </c>
      <c r="L60" s="22" t="str">
        <f t="shared" si="12"/>
        <v>--</v>
      </c>
      <c r="M60" s="22">
        <f t="shared" si="12"/>
        <v>1.7769828260543528</v>
      </c>
      <c r="N60" s="22" t="str">
        <f t="shared" si="12"/>
        <v>--</v>
      </c>
      <c r="O60" s="23">
        <f t="shared" si="12"/>
        <v>1.7769828260543528</v>
      </c>
    </row>
    <row r="61" spans="1:15" x14ac:dyDescent="0.25">
      <c r="A61" s="79" t="s">
        <v>33</v>
      </c>
      <c r="B61" s="28">
        <f>SUM(B59:B60)</f>
        <v>0</v>
      </c>
      <c r="C61" s="28">
        <f>SUM(C59:C60)</f>
        <v>6845.0091634870078</v>
      </c>
      <c r="D61" s="28">
        <f>SUM(D59:D60)</f>
        <v>3318.0958229970638</v>
      </c>
      <c r="E61" s="28">
        <f>SUM(E59:E60)</f>
        <v>10163.104986484072</v>
      </c>
      <c r="F61" s="29"/>
      <c r="G61" s="69">
        <f>SUM(G59:G60)</f>
        <v>0</v>
      </c>
      <c r="H61" s="69">
        <f>SUM(H59:H60)</f>
        <v>7087.2633781295617</v>
      </c>
      <c r="I61" s="69">
        <f>SUM(I59:I60)</f>
        <v>4147.3961265696453</v>
      </c>
      <c r="J61" s="30">
        <f>SUM(J59:J60)</f>
        <v>11234.659504699208</v>
      </c>
      <c r="K61" s="29"/>
      <c r="L61" s="31" t="str">
        <f t="shared" si="12"/>
        <v>--</v>
      </c>
      <c r="M61" s="31">
        <f t="shared" si="12"/>
        <v>1.0353913645484654</v>
      </c>
      <c r="N61" s="31">
        <f t="shared" si="12"/>
        <v>1.2499325962272896</v>
      </c>
      <c r="O61" s="32">
        <f t="shared" si="12"/>
        <v>1.1054357422894083</v>
      </c>
    </row>
    <row r="62" spans="1:15" ht="13.5" thickBot="1" x14ac:dyDescent="0.35">
      <c r="A62" s="33" t="s">
        <v>17</v>
      </c>
      <c r="B62" s="37">
        <f>SUM(B57,B61)</f>
        <v>114881.14500448928</v>
      </c>
      <c r="C62" s="37">
        <f>SUM(C57,C61)</f>
        <v>6845.0091634870078</v>
      </c>
      <c r="D62" s="37">
        <f>SUM(D57,D61)</f>
        <v>3318.0958229970638</v>
      </c>
      <c r="E62" s="37">
        <f>SUM(E57,E61)</f>
        <v>125044.24999097336</v>
      </c>
      <c r="F62" s="84"/>
      <c r="G62" s="39">
        <f>SUM(G57,G61)</f>
        <v>13095.675455630688</v>
      </c>
      <c r="H62" s="39">
        <f>SUM(H57,H61)</f>
        <v>7087.2633781295617</v>
      </c>
      <c r="I62" s="39">
        <f>SUM(I57,I61)</f>
        <v>4147.3961265696453</v>
      </c>
      <c r="J62" s="39">
        <f>SUM(J57,J61)</f>
        <v>24330.334960329896</v>
      </c>
      <c r="K62" s="84"/>
      <c r="L62" s="40">
        <f t="shared" si="12"/>
        <v>0.11399325324550813</v>
      </c>
      <c r="M62" s="40">
        <f t="shared" si="12"/>
        <v>1.0353913645484654</v>
      </c>
      <c r="N62" s="40">
        <f t="shared" si="12"/>
        <v>1.2499325962272896</v>
      </c>
      <c r="O62" s="41">
        <f t="shared" si="12"/>
        <v>0.1945738005712877</v>
      </c>
    </row>
    <row r="63" spans="1:15" ht="5.15" customHeight="1" x14ac:dyDescent="0.3">
      <c r="A63" s="42"/>
    </row>
    <row r="64" spans="1:15" ht="13" x14ac:dyDescent="0.3">
      <c r="A64" s="42" t="s">
        <v>21</v>
      </c>
      <c r="B64" s="19">
        <f>B51</f>
        <v>1197517.9567019048</v>
      </c>
      <c r="C64" s="19">
        <f>C51</f>
        <v>55782.517067273649</v>
      </c>
      <c r="D64" s="19">
        <f>D51</f>
        <v>8292.1958071512363</v>
      </c>
      <c r="E64" s="19">
        <f>E51</f>
        <v>1261592.6695763296</v>
      </c>
      <c r="G64" s="21">
        <f>SUM(G51,G62)</f>
        <v>655118.22565560474</v>
      </c>
      <c r="H64" s="21">
        <f>SUM(H51,H62)</f>
        <v>124604.64506142064</v>
      </c>
      <c r="I64" s="21">
        <f>SUM(I51,I62)</f>
        <v>158319.00684386081</v>
      </c>
      <c r="J64" s="21">
        <f>SUM(J51,J62)</f>
        <v>938041.87756088621</v>
      </c>
      <c r="L64" s="22">
        <f>IF(B64&lt;&gt;0,G64/B64,"--")</f>
        <v>0.54706338388434017</v>
      </c>
      <c r="M64" s="22">
        <f>IF(C64&lt;&gt;0,H64/C64,"--")</f>
        <v>2.2337580233453358</v>
      </c>
      <c r="N64" s="22">
        <f>IF(D64&lt;&gt;0,I64/D64,"--")</f>
        <v>19.092531161327088</v>
      </c>
      <c r="O64" s="22">
        <f>IF(E64&lt;&gt;0,J64/E64,"--")</f>
        <v>0.74353783133180473</v>
      </c>
    </row>
    <row r="65" spans="1:15" hidden="1" x14ac:dyDescent="0.25"/>
    <row r="66" spans="1:15" hidden="1" x14ac:dyDescent="0.25">
      <c r="A66" s="89"/>
      <c r="B66" s="71"/>
      <c r="C66" s="71"/>
      <c r="D66" s="71"/>
      <c r="G66" s="71"/>
      <c r="H66" s="71"/>
      <c r="I66" s="71"/>
      <c r="J66" s="71"/>
      <c r="L66" s="71"/>
      <c r="M66" s="71"/>
      <c r="N66" s="43" t="s">
        <v>115</v>
      </c>
      <c r="O66" s="70">
        <v>0</v>
      </c>
    </row>
    <row r="67" spans="1:15" hidden="1" x14ac:dyDescent="0.25">
      <c r="B67" s="71"/>
      <c r="C67" s="71"/>
      <c r="D67" s="71"/>
      <c r="G67" s="71"/>
      <c r="H67" s="71"/>
      <c r="I67" s="71"/>
      <c r="J67" s="71"/>
      <c r="L67" s="71"/>
      <c r="M67" s="71"/>
      <c r="N67" s="71"/>
      <c r="O67" s="70">
        <v>0</v>
      </c>
    </row>
    <row r="68" spans="1:15" hidden="1" x14ac:dyDescent="0.25">
      <c r="G68" s="71"/>
      <c r="H68" s="71"/>
      <c r="I68" s="71"/>
      <c r="J68" s="71"/>
      <c r="L68" s="71"/>
      <c r="M68" s="71"/>
      <c r="N68" s="71"/>
      <c r="O68" s="70">
        <v>0</v>
      </c>
    </row>
    <row r="69" spans="1:15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15" x14ac:dyDescent="0.25">
      <c r="A70" s="3" t="s">
        <v>22</v>
      </c>
    </row>
    <row r="71" spans="1:15" x14ac:dyDescent="0.25">
      <c r="A71" s="46" t="s">
        <v>264</v>
      </c>
    </row>
    <row r="72" spans="1:15" x14ac:dyDescent="0.25">
      <c r="A72" s="46" t="s">
        <v>108</v>
      </c>
    </row>
    <row r="73" spans="1:15" x14ac:dyDescent="0.25">
      <c r="A73" s="46" t="s">
        <v>98</v>
      </c>
    </row>
    <row r="74" spans="1:15" x14ac:dyDescent="0.25">
      <c r="A74" s="46" t="s">
        <v>109</v>
      </c>
    </row>
    <row r="75" spans="1:15" x14ac:dyDescent="0.25">
      <c r="A75" s="46" t="s">
        <v>113</v>
      </c>
    </row>
    <row r="76" spans="1:15" x14ac:dyDescent="0.25">
      <c r="A76" s="46" t="s">
        <v>110</v>
      </c>
    </row>
    <row r="77" spans="1:15" x14ac:dyDescent="0.25">
      <c r="A77" s="46" t="s">
        <v>114</v>
      </c>
    </row>
    <row r="78" spans="1:15" x14ac:dyDescent="0.25">
      <c r="A78" s="46"/>
    </row>
    <row r="79" spans="1:15" x14ac:dyDescent="0.25">
      <c r="A79" s="46"/>
    </row>
    <row r="80" spans="1:15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O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</cols>
  <sheetData>
    <row r="1" spans="1:15" s="3" customFormat="1" ht="15.75" customHeight="1" x14ac:dyDescent="0.35">
      <c r="A1" s="1" t="s">
        <v>262</v>
      </c>
    </row>
    <row r="2" spans="1:15" ht="15.75" customHeight="1" thickBot="1" x14ac:dyDescent="0.4">
      <c r="A2" s="107" t="s">
        <v>202</v>
      </c>
    </row>
    <row r="3" spans="1:1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1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</row>
    <row r="5" spans="1:1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</row>
    <row r="6" spans="1:15" ht="12.75" customHeight="1" x14ac:dyDescent="0.3">
      <c r="A6" s="77" t="s">
        <v>23</v>
      </c>
      <c r="O6" s="17"/>
    </row>
    <row r="7" spans="1:15" ht="12.75" customHeight="1" x14ac:dyDescent="0.3">
      <c r="A7" s="16" t="s">
        <v>116</v>
      </c>
      <c r="O7" s="17"/>
    </row>
    <row r="8" spans="1:15" ht="12.75" customHeight="1" x14ac:dyDescent="0.25">
      <c r="A8" s="18" t="s">
        <v>13</v>
      </c>
      <c r="B8" s="19">
        <f>SUM('Table 4.4'!B8,'Table 4.7'!B8,'Table 4.10'!B8)+SUM('Table 4.14'!B8,'Table 4.17'!B8,'Table 4.20'!B8)+SUM('Table 4.24'!B8,'Table 4.27'!B8,'Table 4.30'!B8)+SUM('Table 4.34'!B8,'Table 4.37'!B8,'Table 4.40'!B8,'Table 4.43'!B8)+SUM('Table 4.47'!B8,'Table 4.50'!B8,'Table 4.53'!B8,'Table 4.56'!B8,'Table 4.59'!B8)</f>
        <v>5887.938228112047</v>
      </c>
      <c r="C8" s="19">
        <f>SUM('Table 4.4'!C8,'Table 4.7'!C8,'Table 4.10'!C8)+SUM('Table 4.14'!C8,'Table 4.17'!C8,'Table 4.20'!C8)+SUM('Table 4.24'!C8,'Table 4.27'!C8,'Table 4.30'!C8)+SUM('Table 4.34'!C8,'Table 4.37'!C8,'Table 4.40'!C8,'Table 4.43'!C8)+SUM('Table 4.47'!C8,'Table 4.50'!C8,'Table 4.53'!C8,'Table 4.56'!C8,'Table 4.59'!C8)</f>
        <v>0</v>
      </c>
      <c r="D8" s="19">
        <f>SUM('Table 4.4'!D8,'Table 4.7'!D8,'Table 4.10'!D8)+SUM('Table 4.14'!D8,'Table 4.17'!D8,'Table 4.20'!D8)+SUM('Table 4.24'!D8,'Table 4.27'!D8,'Table 4.30'!D8)+SUM('Table 4.34'!D8,'Table 4.37'!D8,'Table 4.40'!D8,'Table 4.43'!D8)+SUM('Table 4.47'!D8,'Table 4.50'!D8,'Table 4.53'!D8,'Table 4.56'!D8,'Table 4.59'!D8)</f>
        <v>0</v>
      </c>
      <c r="E8" s="19">
        <f t="shared" ref="E8:E13" si="0">SUM(B8:D8)</f>
        <v>5887.938228112047</v>
      </c>
      <c r="G8" s="51">
        <f>SUM('Table 4.4'!G8,'Table 4.7'!G8,'Table 4.10'!G8)+SUM('Table 4.14'!G8,'Table 4.17'!G8,'Table 4.20'!G8)+SUM('Table 4.24'!G8,'Table 4.27'!G8,'Table 4.30'!G8)+SUM('Table 4.34'!G8,'Table 4.37'!G8,'Table 4.40'!G8,'Table 4.43'!G8)+SUM('Table 4.47'!G8,'Table 4.50'!G8,'Table 4.53'!G8,'Table 4.56'!G8,'Table 4.59'!G8)</f>
        <v>395.49727057594555</v>
      </c>
      <c r="H8" s="51">
        <f>SUM('Table 4.4'!H8,'Table 4.7'!H8,'Table 4.10'!H8)+SUM('Table 4.14'!H8,'Table 4.17'!H8,'Table 4.20'!H8)+SUM('Table 4.24'!H8,'Table 4.27'!H8,'Table 4.30'!H8)+SUM('Table 4.34'!H8,'Table 4.37'!H8,'Table 4.40'!H8,'Table 4.43'!H8)+SUM('Table 4.47'!H8,'Table 4.50'!H8,'Table 4.53'!H8,'Table 4.56'!H8,'Table 4.59'!H8)</f>
        <v>0</v>
      </c>
      <c r="I8" s="51">
        <f>SUM('Table 4.4'!I8,'Table 4.7'!I8,'Table 4.10'!I8)+SUM('Table 4.14'!I8,'Table 4.17'!I8,'Table 4.20'!I8)+SUM('Table 4.24'!I8,'Table 4.27'!I8,'Table 4.30'!I8)+SUM('Table 4.34'!I8,'Table 4.37'!I8,'Table 4.40'!I8,'Table 4.43'!I8)+SUM('Table 4.47'!I8,'Table 4.50'!I8,'Table 4.53'!I8,'Table 4.56'!I8,'Table 4.59'!I8)</f>
        <v>0</v>
      </c>
      <c r="J8" s="51">
        <f t="shared" ref="J8:J13" si="1">SUM(G8:I8)</f>
        <v>395.49727057594555</v>
      </c>
      <c r="L8" s="22">
        <f t="shared" ref="L8:O14" si="2">IF(B8&lt;&gt;0,G8/B8,"--")</f>
        <v>6.7170757445728299E-2</v>
      </c>
      <c r="M8" s="22" t="str">
        <f t="shared" si="2"/>
        <v>--</v>
      </c>
      <c r="N8" s="22" t="str">
        <f t="shared" si="2"/>
        <v>--</v>
      </c>
      <c r="O8" s="23">
        <f t="shared" si="2"/>
        <v>6.7170757445728299E-2</v>
      </c>
    </row>
    <row r="9" spans="1:15" ht="12.75" customHeight="1" x14ac:dyDescent="0.25">
      <c r="A9" s="27" t="s">
        <v>24</v>
      </c>
      <c r="B9" s="19">
        <f>SUM('Table 4.4'!B9,'Table 4.7'!B9,'Table 4.10'!B9)+SUM('Table 4.14'!B9,'Table 4.17'!B9,'Table 4.20'!B9)+SUM('Table 4.24'!B9,'Table 4.27'!B9,'Table 4.30'!B9)+SUM('Table 4.34'!B9,'Table 4.37'!B9,'Table 4.40'!B9,'Table 4.43'!B9)+SUM('Table 4.47'!B9,'Table 4.50'!B9,'Table 4.53'!B9,'Table 4.56'!B9,'Table 4.59'!B9)</f>
        <v>5887.938228112047</v>
      </c>
      <c r="C9" s="19">
        <f>SUM('Table 4.4'!C9,'Table 4.7'!C9,'Table 4.10'!C9)+SUM('Table 4.14'!C9,'Table 4.17'!C9,'Table 4.20'!C9)+SUM('Table 4.24'!C9,'Table 4.27'!C9,'Table 4.30'!C9)+SUM('Table 4.34'!C9,'Table 4.37'!C9,'Table 4.40'!C9,'Table 4.43'!C9)+SUM('Table 4.47'!C9,'Table 4.50'!C9,'Table 4.53'!C9,'Table 4.56'!C9,'Table 4.59'!C9)</f>
        <v>0</v>
      </c>
      <c r="D9" s="19">
        <f>SUM('Table 4.4'!D9,'Table 4.7'!D9,'Table 4.10'!D9)+SUM('Table 4.14'!D9,'Table 4.17'!D9,'Table 4.20'!D9)+SUM('Table 4.24'!D9,'Table 4.27'!D9,'Table 4.30'!D9)+SUM('Table 4.34'!D9,'Table 4.37'!D9,'Table 4.40'!D9,'Table 4.43'!D9)+SUM('Table 4.47'!D9,'Table 4.50'!D9,'Table 4.53'!D9,'Table 4.56'!D9,'Table 4.59'!D9)</f>
        <v>0</v>
      </c>
      <c r="E9" s="19">
        <f t="shared" si="0"/>
        <v>5887.938228112047</v>
      </c>
      <c r="G9" s="51">
        <f>SUM('Table 4.4'!G9,'Table 4.7'!G9,'Table 4.10'!G9)+SUM('Table 4.14'!G9,'Table 4.17'!G9,'Table 4.20'!G9)+SUM('Table 4.24'!G9,'Table 4.27'!G9,'Table 4.30'!G9)+SUM('Table 4.34'!G9,'Table 4.37'!G9,'Table 4.40'!G9,'Table 4.43'!G9)+SUM('Table 4.47'!G9,'Table 4.50'!G9,'Table 4.53'!G9,'Table 4.56'!G9,'Table 4.59'!G9)</f>
        <v>45.145318653268454</v>
      </c>
      <c r="H9" s="51">
        <f>SUM('Table 4.4'!H9,'Table 4.7'!H9,'Table 4.10'!H9)+SUM('Table 4.14'!H9,'Table 4.17'!H9,'Table 4.20'!H9)+SUM('Table 4.24'!H9,'Table 4.27'!H9,'Table 4.30'!H9)+SUM('Table 4.34'!H9,'Table 4.37'!H9,'Table 4.40'!H9,'Table 4.43'!H9)+SUM('Table 4.47'!H9,'Table 4.50'!H9,'Table 4.53'!H9,'Table 4.56'!H9,'Table 4.59'!H9)</f>
        <v>0</v>
      </c>
      <c r="I9" s="51">
        <f>SUM('Table 4.4'!I9,'Table 4.7'!I9,'Table 4.10'!I9)+SUM('Table 4.14'!I9,'Table 4.17'!I9,'Table 4.20'!I9)+SUM('Table 4.24'!I9,'Table 4.27'!I9,'Table 4.30'!I9)+SUM('Table 4.34'!I9,'Table 4.37'!I9,'Table 4.40'!I9,'Table 4.43'!I9)+SUM('Table 4.47'!I9,'Table 4.50'!I9,'Table 4.53'!I9,'Table 4.56'!I9,'Table 4.59'!I9)</f>
        <v>0</v>
      </c>
      <c r="J9" s="51">
        <f t="shared" si="1"/>
        <v>45.145318653268454</v>
      </c>
      <c r="L9" s="22">
        <f t="shared" si="2"/>
        <v>7.6674239613658771E-3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7.6674239613658771E-3</v>
      </c>
    </row>
    <row r="10" spans="1:15" ht="12.75" customHeight="1" x14ac:dyDescent="0.25">
      <c r="A10" s="18" t="s">
        <v>25</v>
      </c>
      <c r="B10" s="19">
        <f>SUM('Table 4.4'!B10,'Table 4.7'!B10,'Table 4.10'!B10)+SUM('Table 4.14'!B10,'Table 4.17'!B10,'Table 4.20'!B10)+SUM('Table 4.24'!B10,'Table 4.27'!B10,'Table 4.30'!B10)+SUM('Table 4.34'!B10,'Table 4.37'!B10,'Table 4.40'!B10,'Table 4.43'!B10)+SUM('Table 4.47'!B10,'Table 4.50'!B10,'Table 4.53'!B10,'Table 4.56'!B10,'Table 4.59'!B10)</f>
        <v>117758.76456224083</v>
      </c>
      <c r="C10" s="19">
        <f>SUM('Table 4.4'!C10,'Table 4.7'!C10,'Table 4.10'!C10)+SUM('Table 4.14'!C10,'Table 4.17'!C10,'Table 4.20'!C10)+SUM('Table 4.24'!C10,'Table 4.27'!C10,'Table 4.30'!C10)+SUM('Table 4.34'!C10,'Table 4.37'!C10,'Table 4.40'!C10,'Table 4.43'!C10)+SUM('Table 4.47'!C10,'Table 4.50'!C10,'Table 4.53'!C10,'Table 4.56'!C10,'Table 4.59'!C10)</f>
        <v>0</v>
      </c>
      <c r="D10" s="19">
        <f>SUM('Table 4.4'!D10,'Table 4.7'!D10,'Table 4.10'!D10)+SUM('Table 4.14'!D10,'Table 4.17'!D10,'Table 4.20'!D10)+SUM('Table 4.24'!D10,'Table 4.27'!D10,'Table 4.30'!D10)+SUM('Table 4.34'!D10,'Table 4.37'!D10,'Table 4.40'!D10,'Table 4.43'!D10)+SUM('Table 4.47'!D10,'Table 4.50'!D10,'Table 4.53'!D10,'Table 4.56'!D10,'Table 4.59'!D10)</f>
        <v>0</v>
      </c>
      <c r="E10" s="19">
        <f t="shared" si="0"/>
        <v>117758.76456224083</v>
      </c>
      <c r="G10" s="51">
        <f>SUM('Table 4.4'!G10,'Table 4.7'!G10,'Table 4.10'!G10)+SUM('Table 4.14'!G10,'Table 4.17'!G10,'Table 4.20'!G10)+SUM('Table 4.24'!G10,'Table 4.27'!G10,'Table 4.30'!G10)+SUM('Table 4.34'!G10,'Table 4.37'!G10,'Table 4.40'!G10,'Table 4.43'!G10)+SUM('Table 4.47'!G10,'Table 4.50'!G10,'Table 4.53'!G10,'Table 4.56'!G10,'Table 4.59'!G10)</f>
        <v>7643.3152437940407</v>
      </c>
      <c r="H10" s="51">
        <f>SUM('Table 4.4'!H10,'Table 4.7'!H10,'Table 4.10'!H10)+SUM('Table 4.14'!H10,'Table 4.17'!H10,'Table 4.20'!H10)+SUM('Table 4.24'!H10,'Table 4.27'!H10,'Table 4.30'!H10)+SUM('Table 4.34'!H10,'Table 4.37'!H10,'Table 4.40'!H10,'Table 4.43'!H10)+SUM('Table 4.47'!H10,'Table 4.50'!H10,'Table 4.53'!H10,'Table 4.56'!H10,'Table 4.59'!H10)</f>
        <v>0</v>
      </c>
      <c r="I10" s="51">
        <f>SUM('Table 4.4'!I10,'Table 4.7'!I10,'Table 4.10'!I10)+SUM('Table 4.14'!I10,'Table 4.17'!I10,'Table 4.20'!I10)+SUM('Table 4.24'!I10,'Table 4.27'!I10,'Table 4.30'!I10)+SUM('Table 4.34'!I10,'Table 4.37'!I10,'Table 4.40'!I10,'Table 4.43'!I10)+SUM('Table 4.47'!I10,'Table 4.50'!I10,'Table 4.53'!I10,'Table 4.56'!I10,'Table 4.59'!I10)</f>
        <v>0</v>
      </c>
      <c r="J10" s="51">
        <f t="shared" si="1"/>
        <v>7643.3152437940407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</row>
    <row r="11" spans="1:15" ht="12.75" customHeight="1" x14ac:dyDescent="0.25">
      <c r="A11" s="18" t="s">
        <v>26</v>
      </c>
      <c r="B11" s="19">
        <f>SUM('Table 4.4'!B11,'Table 4.7'!B11,'Table 4.10'!B11)+SUM('Table 4.14'!B11,'Table 4.17'!B11,'Table 4.20'!B11)+SUM('Table 4.24'!B11,'Table 4.27'!B11,'Table 4.30'!B11)+SUM('Table 4.34'!B11,'Table 4.37'!B11,'Table 4.40'!B11,'Table 4.43'!B11)+SUM('Table 4.47'!B11,'Table 4.50'!B11,'Table 4.53'!B11,'Table 4.56'!B11,'Table 4.59'!B11)</f>
        <v>45277.076333563164</v>
      </c>
      <c r="C11" s="19">
        <f>SUM('Table 4.4'!C11,'Table 4.7'!C11,'Table 4.10'!C11)+SUM('Table 4.14'!C11,'Table 4.17'!C11,'Table 4.20'!C11)+SUM('Table 4.24'!C11,'Table 4.27'!C11,'Table 4.30'!C11)+SUM('Table 4.34'!C11,'Table 4.37'!C11,'Table 4.40'!C11,'Table 4.43'!C11)+SUM('Table 4.47'!C11,'Table 4.50'!C11,'Table 4.53'!C11,'Table 4.56'!C11,'Table 4.59'!C11)</f>
        <v>0</v>
      </c>
      <c r="D11" s="19">
        <f>SUM('Table 4.4'!D11,'Table 4.7'!D11,'Table 4.10'!D11)+SUM('Table 4.14'!D11,'Table 4.17'!D11,'Table 4.20'!D11)+SUM('Table 4.24'!D11,'Table 4.27'!D11,'Table 4.30'!D11)+SUM('Table 4.34'!D11,'Table 4.37'!D11,'Table 4.40'!D11,'Table 4.43'!D11)+SUM('Table 4.47'!D11,'Table 4.50'!D11,'Table 4.53'!D11,'Table 4.56'!D11,'Table 4.59'!D11)</f>
        <v>0</v>
      </c>
      <c r="E11" s="19">
        <f t="shared" si="0"/>
        <v>45277.076333563164</v>
      </c>
      <c r="G11" s="51">
        <f>SUM('Table 4.4'!G11,'Table 4.7'!G11,'Table 4.10'!G11)+SUM('Table 4.14'!G11,'Table 4.17'!G11,'Table 4.20'!G11)+SUM('Table 4.24'!G11,'Table 4.27'!G11,'Table 4.30'!G11)+SUM('Table 4.34'!G11,'Table 4.37'!G11,'Table 4.40'!G11,'Table 4.43'!G11)+SUM('Table 4.47'!G11,'Table 4.50'!G11,'Table 4.53'!G11,'Table 4.56'!G11,'Table 4.59'!G11)</f>
        <v>0</v>
      </c>
      <c r="H11" s="51">
        <f>SUM('Table 4.4'!H11,'Table 4.7'!H11,'Table 4.10'!H11)+SUM('Table 4.14'!H11,'Table 4.17'!H11,'Table 4.20'!H11)+SUM('Table 4.24'!H11,'Table 4.27'!H11,'Table 4.30'!H11)+SUM('Table 4.34'!H11,'Table 4.37'!H11,'Table 4.40'!H11,'Table 4.43'!H11)+SUM('Table 4.47'!H11,'Table 4.50'!H11,'Table 4.53'!H11,'Table 4.56'!H11,'Table 4.59'!H11)</f>
        <v>0</v>
      </c>
      <c r="I11" s="51">
        <f>SUM('Table 4.4'!I11,'Table 4.7'!I11,'Table 4.10'!I11)+SUM('Table 4.14'!I11,'Table 4.17'!I11,'Table 4.20'!I11)+SUM('Table 4.24'!I11,'Table 4.27'!I11,'Table 4.30'!I11)+SUM('Table 4.34'!I11,'Table 4.37'!I11,'Table 4.40'!I11,'Table 4.43'!I11)+SUM('Table 4.47'!I11,'Table 4.50'!I11,'Table 4.53'!I11,'Table 4.56'!I11,'Table 4.59'!I11)</f>
        <v>0</v>
      </c>
      <c r="J11" s="5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</row>
    <row r="12" spans="1:15" ht="12.75" customHeight="1" x14ac:dyDescent="0.25">
      <c r="A12" s="27" t="s">
        <v>92</v>
      </c>
      <c r="B12" s="19">
        <f>SUM('Table 4.4'!B12,'Table 4.7'!B12,'Table 4.10'!B12)+SUM('Table 4.14'!B12,'Table 4.17'!B12,'Table 4.20'!B12)+SUM('Table 4.24'!B12,'Table 4.27'!B12,'Table 4.30'!B12)+SUM('Table 4.34'!B12,'Table 4.37'!B12,'Table 4.40'!B12,'Table 4.43'!B12)+SUM('Table 4.47'!B12,'Table 4.50'!B12,'Table 4.53'!B12,'Table 4.56'!B12,'Table 4.59'!B12)</f>
        <v>70373.182500570081</v>
      </c>
      <c r="C12" s="19">
        <f>SUM('Table 4.4'!C12,'Table 4.7'!C12,'Table 4.10'!C12)+SUM('Table 4.14'!C12,'Table 4.17'!C12,'Table 4.20'!C12)+SUM('Table 4.24'!C12,'Table 4.27'!C12,'Table 4.30'!C12)+SUM('Table 4.34'!C12,'Table 4.37'!C12,'Table 4.40'!C12,'Table 4.43'!C12)+SUM('Table 4.47'!C12,'Table 4.50'!C12,'Table 4.53'!C12,'Table 4.56'!C12,'Table 4.59'!C12)</f>
        <v>0</v>
      </c>
      <c r="D12" s="19">
        <f>SUM('Table 4.4'!D12,'Table 4.7'!D12,'Table 4.10'!D12)+SUM('Table 4.14'!D12,'Table 4.17'!D12,'Table 4.20'!D12)+SUM('Table 4.24'!D12,'Table 4.27'!D12,'Table 4.30'!D12)+SUM('Table 4.34'!D12,'Table 4.37'!D12,'Table 4.40'!D12,'Table 4.43'!D12)+SUM('Table 4.47'!D12,'Table 4.50'!D12,'Table 4.53'!D12,'Table 4.56'!D12,'Table 4.59'!D12)</f>
        <v>0</v>
      </c>
      <c r="E12" s="19">
        <f t="shared" si="0"/>
        <v>70373.182500570081</v>
      </c>
      <c r="G12" s="51">
        <f>SUM('Table 4.4'!G12,'Table 4.7'!G12,'Table 4.10'!G12)+SUM('Table 4.14'!G12,'Table 4.17'!G12,'Table 4.20'!G12)+SUM('Table 4.24'!G12,'Table 4.27'!G12,'Table 4.30'!G12)+SUM('Table 4.34'!G12,'Table 4.37'!G12,'Table 4.40'!G12,'Table 4.43'!G12)+SUM('Table 4.47'!G12,'Table 4.50'!G12,'Table 4.53'!G12,'Table 4.56'!G12,'Table 4.59'!G12)</f>
        <v>4013.8869039894262</v>
      </c>
      <c r="H12" s="51">
        <f>SUM('Table 4.4'!H12,'Table 4.7'!H12,'Table 4.10'!H12)+SUM('Table 4.14'!H12,'Table 4.17'!H12,'Table 4.20'!H12)+SUM('Table 4.24'!H12,'Table 4.27'!H12,'Table 4.30'!H12)+SUM('Table 4.34'!H12,'Table 4.37'!H12,'Table 4.40'!H12,'Table 4.43'!H12)+SUM('Table 4.47'!H12,'Table 4.50'!H12,'Table 4.53'!H12,'Table 4.56'!H12,'Table 4.59'!H12)</f>
        <v>0</v>
      </c>
      <c r="I12" s="51">
        <f>SUM('Table 4.4'!I12,'Table 4.7'!I12,'Table 4.10'!I12)+SUM('Table 4.14'!I12,'Table 4.17'!I12,'Table 4.20'!I12)+SUM('Table 4.24'!I12,'Table 4.27'!I12,'Table 4.30'!I12)+SUM('Table 4.34'!I12,'Table 4.37'!I12,'Table 4.40'!I12,'Table 4.43'!I12)+SUM('Table 4.47'!I12,'Table 4.50'!I12,'Table 4.53'!I12,'Table 4.56'!I12,'Table 4.59'!I12)</f>
        <v>0</v>
      </c>
      <c r="J12" s="51">
        <f t="shared" si="1"/>
        <v>4013.8869039894262</v>
      </c>
      <c r="L12" s="22">
        <f t="shared" si="2"/>
        <v>5.7037166167053913E-2</v>
      </c>
      <c r="M12" s="22" t="str">
        <f t="shared" si="2"/>
        <v>--</v>
      </c>
      <c r="N12" s="22" t="str">
        <f t="shared" si="2"/>
        <v>--</v>
      </c>
      <c r="O12" s="23">
        <f t="shared" si="2"/>
        <v>5.7037166167053913E-2</v>
      </c>
    </row>
    <row r="13" spans="1:15" ht="12.75" customHeight="1" x14ac:dyDescent="0.25">
      <c r="A13" s="27" t="s">
        <v>104</v>
      </c>
      <c r="B13" s="19">
        <f>SUM('Table 4.4'!B13,'Table 4.7'!B13,'Table 4.10'!B13)+SUM('Table 4.14'!B13,'Table 4.17'!B13,'Table 4.20'!B13)+SUM('Table 4.24'!B13,'Table 4.27'!B13,'Table 4.30'!B13)+SUM('Table 4.34'!B13,'Table 4.37'!B13,'Table 4.40'!B13,'Table 4.43'!B13)+SUM('Table 4.47'!B13,'Table 4.50'!B13,'Table 4.53'!B13,'Table 4.56'!B13,'Table 4.59'!B13)</f>
        <v>2108.505728107566</v>
      </c>
      <c r="C13" s="19">
        <f>SUM('Table 4.4'!C13,'Table 4.7'!C13,'Table 4.10'!C13)+SUM('Table 4.14'!C13,'Table 4.17'!C13,'Table 4.20'!C13)+SUM('Table 4.24'!C13,'Table 4.27'!C13,'Table 4.30'!C13)+SUM('Table 4.34'!C13,'Table 4.37'!C13,'Table 4.40'!C13,'Table 4.43'!C13)+SUM('Table 4.47'!C13,'Table 4.50'!C13,'Table 4.53'!C13,'Table 4.56'!C13,'Table 4.59'!C13)</f>
        <v>0</v>
      </c>
      <c r="D13" s="19">
        <f>SUM('Table 4.4'!D13,'Table 4.7'!D13,'Table 4.10'!D13)+SUM('Table 4.14'!D13,'Table 4.17'!D13,'Table 4.20'!D13)+SUM('Table 4.24'!D13,'Table 4.27'!D13,'Table 4.30'!D13)+SUM('Table 4.34'!D13,'Table 4.37'!D13,'Table 4.40'!D13,'Table 4.43'!D13)+SUM('Table 4.47'!D13,'Table 4.50'!D13,'Table 4.53'!D13,'Table 4.56'!D13,'Table 4.59'!D13)</f>
        <v>0</v>
      </c>
      <c r="E13" s="19">
        <f t="shared" si="0"/>
        <v>2108.505728107566</v>
      </c>
      <c r="G13" s="51">
        <f>SUM('Table 4.4'!G13,'Table 4.7'!G13,'Table 4.10'!G13)+SUM('Table 4.14'!G13,'Table 4.17'!G13,'Table 4.20'!G13)+SUM('Table 4.24'!G13,'Table 4.27'!G13,'Table 4.30'!G13)+SUM('Table 4.34'!G13,'Table 4.37'!G13,'Table 4.40'!G13,'Table 4.43'!G13)+SUM('Table 4.47'!G13,'Table 4.50'!G13,'Table 4.53'!G13,'Table 4.56'!G13,'Table 4.59'!G13)</f>
        <v>661.41843326610547</v>
      </c>
      <c r="H13" s="51">
        <f>SUM('Table 4.4'!H13,'Table 4.7'!H13,'Table 4.10'!H13)+SUM('Table 4.14'!H13,'Table 4.17'!H13,'Table 4.20'!H13)+SUM('Table 4.24'!H13,'Table 4.27'!H13,'Table 4.30'!H13)+SUM('Table 4.34'!H13,'Table 4.37'!H13,'Table 4.40'!H13,'Table 4.43'!H13)+SUM('Table 4.47'!H13,'Table 4.50'!H13,'Table 4.53'!H13,'Table 4.56'!H13,'Table 4.59'!H13)</f>
        <v>0</v>
      </c>
      <c r="I13" s="51">
        <f>SUM('Table 4.4'!I13,'Table 4.7'!I13,'Table 4.10'!I13)+SUM('Table 4.14'!I13,'Table 4.17'!I13,'Table 4.20'!I13)+SUM('Table 4.24'!I13,'Table 4.27'!I13,'Table 4.30'!I13)+SUM('Table 4.34'!I13,'Table 4.37'!I13,'Table 4.40'!I13,'Table 4.43'!I13)+SUM('Table 4.47'!I13,'Table 4.50'!I13,'Table 4.53'!I13,'Table 4.56'!I13,'Table 4.59'!I13)</f>
        <v>0</v>
      </c>
      <c r="J13" s="51">
        <f t="shared" si="1"/>
        <v>661.41843326610547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</row>
    <row r="14" spans="1:15" ht="12.75" customHeight="1" x14ac:dyDescent="0.25">
      <c r="A14" s="18" t="s">
        <v>17</v>
      </c>
      <c r="B14" s="19">
        <f>B10</f>
        <v>117758.76456224083</v>
      </c>
      <c r="C14" s="19">
        <f>C10</f>
        <v>0</v>
      </c>
      <c r="D14" s="19">
        <f>D10</f>
        <v>0</v>
      </c>
      <c r="E14" s="19">
        <f>E10</f>
        <v>117758.76456224083</v>
      </c>
      <c r="G14" s="51">
        <f>SUM(G8:G13)</f>
        <v>12759.263170278788</v>
      </c>
      <c r="H14" s="51">
        <f>SUM(H8:H13)</f>
        <v>0</v>
      </c>
      <c r="I14" s="51">
        <f>SUM(I8:I13)</f>
        <v>0</v>
      </c>
      <c r="J14" s="51">
        <f>SUM(J8:J13)</f>
        <v>12759.263170278788</v>
      </c>
      <c r="L14" s="22">
        <f t="shared" si="2"/>
        <v>0.10835085794004692</v>
      </c>
      <c r="M14" s="22" t="str">
        <f t="shared" si="2"/>
        <v>--</v>
      </c>
      <c r="N14" s="22" t="str">
        <f t="shared" si="2"/>
        <v>--</v>
      </c>
      <c r="O14" s="23">
        <f t="shared" si="2"/>
        <v>0.10835085794004692</v>
      </c>
    </row>
    <row r="15" spans="1:1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1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15" ht="12.75" customHeight="1" x14ac:dyDescent="0.25">
      <c r="A17" s="18" t="s">
        <v>25</v>
      </c>
      <c r="B17" s="19">
        <f>SUM('Table 4.4'!B17,'Table 4.7'!B17,'Table 4.10'!B17)+SUM('Table 4.14'!B17,'Table 4.17'!B17,'Table 4.20'!B17)+SUM('Table 4.24'!B17,'Table 4.27'!B17,'Table 4.30'!B17)+SUM('Table 4.34'!B17,'Table 4.37'!B17,'Table 4.40'!B17,'Table 4.43'!B17)+SUM('Table 4.47'!B17,'Table 4.50'!B17,'Table 4.53'!B17,'Table 4.56'!B17,'Table 4.59'!B17)</f>
        <v>465761.33252651728</v>
      </c>
      <c r="C17" s="19">
        <f>SUM('Table 4.4'!C17,'Table 4.7'!C17,'Table 4.10'!C17)+SUM('Table 4.14'!C17,'Table 4.17'!C17,'Table 4.20'!C17)+SUM('Table 4.24'!C17,'Table 4.27'!C17,'Table 4.30'!C17)+SUM('Table 4.34'!C17,'Table 4.37'!C17,'Table 4.40'!C17,'Table 4.43'!C17)+SUM('Table 4.47'!C17,'Table 4.50'!C17,'Table 4.53'!C17,'Table 4.56'!C17,'Table 4.59'!C17)</f>
        <v>0</v>
      </c>
      <c r="D17" s="19">
        <f>SUM('Table 4.4'!D17,'Table 4.7'!D17,'Table 4.10'!D17)+SUM('Table 4.14'!D17,'Table 4.17'!D17,'Table 4.20'!D17)+SUM('Table 4.24'!D17,'Table 4.27'!D17,'Table 4.30'!D17)+SUM('Table 4.34'!D17,'Table 4.37'!D17,'Table 4.40'!D17,'Table 4.43'!D17)+SUM('Table 4.47'!D17,'Table 4.50'!D17,'Table 4.53'!D17,'Table 4.56'!D17,'Table 4.59'!D17)</f>
        <v>0</v>
      </c>
      <c r="E17" s="19">
        <f>SUM(B17:D17)</f>
        <v>465761.33252651728</v>
      </c>
      <c r="G17" s="51">
        <f>SUM('Table 4.4'!G17,'Table 4.7'!G17,'Table 4.10'!G17)+SUM('Table 4.14'!G17,'Table 4.17'!G17,'Table 4.20'!G17)+SUM('Table 4.24'!G17,'Table 4.27'!G17,'Table 4.30'!G17)+SUM('Table 4.34'!G17,'Table 4.37'!G17,'Table 4.40'!G17,'Table 4.43'!G17)+SUM('Table 4.47'!G17,'Table 4.50'!G17,'Table 4.53'!G17,'Table 4.56'!G17,'Table 4.59'!G17)</f>
        <v>30609.049076174979</v>
      </c>
      <c r="H17" s="51">
        <f>SUM('Table 4.4'!H17,'Table 4.7'!H17,'Table 4.10'!H17)+SUM('Table 4.14'!H17,'Table 4.17'!H17,'Table 4.20'!H17)+SUM('Table 4.24'!H17,'Table 4.27'!H17,'Table 4.30'!H17)+SUM('Table 4.34'!H17,'Table 4.37'!H17,'Table 4.40'!H17,'Table 4.43'!H17)+SUM('Table 4.47'!H17,'Table 4.50'!H17,'Table 4.53'!H17,'Table 4.56'!H17,'Table 4.59'!H17)</f>
        <v>0</v>
      </c>
      <c r="I17" s="51">
        <f>SUM('Table 4.4'!I17,'Table 4.7'!I17,'Table 4.10'!I17)+SUM('Table 4.14'!I17,'Table 4.17'!I17,'Table 4.20'!I17)+SUM('Table 4.24'!I17,'Table 4.27'!I17,'Table 4.30'!I17)+SUM('Table 4.34'!I17,'Table 4.37'!I17,'Table 4.40'!I17,'Table 4.43'!I17)+SUM('Table 4.47'!I17,'Table 4.50'!I17,'Table 4.53'!I17,'Table 4.56'!I17,'Table 4.59'!I17)</f>
        <v>0</v>
      </c>
      <c r="J17" s="51">
        <f>SUM(G17:I17)</f>
        <v>30609.049076174979</v>
      </c>
      <c r="L17" s="22">
        <f t="shared" ref="L17:O21" si="3">IF(B17&lt;&gt;0,G17/B17,"--")</f>
        <v>6.5718313089960748E-2</v>
      </c>
      <c r="M17" s="22" t="str">
        <f t="shared" si="3"/>
        <v>--</v>
      </c>
      <c r="N17" s="22" t="str">
        <f t="shared" si="3"/>
        <v>--</v>
      </c>
      <c r="O17" s="23">
        <f t="shared" si="3"/>
        <v>6.5718313089960748E-2</v>
      </c>
    </row>
    <row r="18" spans="1:15" ht="12.75" customHeight="1" x14ac:dyDescent="0.25">
      <c r="A18" s="18" t="s">
        <v>26</v>
      </c>
      <c r="B18" s="19">
        <f>SUM('Table 4.4'!B18,'Table 4.7'!B18,'Table 4.10'!B18)+SUM('Table 4.14'!B18,'Table 4.17'!B18,'Table 4.20'!B18)+SUM('Table 4.24'!B18,'Table 4.27'!B18,'Table 4.30'!B18)+SUM('Table 4.34'!B18,'Table 4.37'!B18,'Table 4.40'!B18,'Table 4.43'!B18)+SUM('Table 4.47'!B18,'Table 4.50'!B18,'Table 4.53'!B18,'Table 4.56'!B18,'Table 4.59'!B18)</f>
        <v>176989.30636007659</v>
      </c>
      <c r="C18" s="19">
        <f>SUM('Table 4.4'!C18,'Table 4.7'!C18,'Table 4.10'!C18)+SUM('Table 4.14'!C18,'Table 4.17'!C18,'Table 4.20'!C18)+SUM('Table 4.24'!C18,'Table 4.27'!C18,'Table 4.30'!C18)+SUM('Table 4.34'!C18,'Table 4.37'!C18,'Table 4.40'!C18,'Table 4.43'!C18)+SUM('Table 4.47'!C18,'Table 4.50'!C18,'Table 4.53'!C18,'Table 4.56'!C18,'Table 4.59'!C18)</f>
        <v>0</v>
      </c>
      <c r="D18" s="19">
        <f>SUM('Table 4.4'!D18,'Table 4.7'!D18,'Table 4.10'!D18)+SUM('Table 4.14'!D18,'Table 4.17'!D18,'Table 4.20'!D18)+SUM('Table 4.24'!D18,'Table 4.27'!D18,'Table 4.30'!D18)+SUM('Table 4.34'!D18,'Table 4.37'!D18,'Table 4.40'!D18,'Table 4.43'!D18)+SUM('Table 4.47'!D18,'Table 4.50'!D18,'Table 4.53'!D18,'Table 4.56'!D18,'Table 4.59'!D18)</f>
        <v>0</v>
      </c>
      <c r="E18" s="19">
        <f>SUM(B18:D18)</f>
        <v>176989.30636007659</v>
      </c>
      <c r="G18" s="51">
        <f>SUM('Table 4.4'!G18,'Table 4.7'!G18,'Table 4.10'!G18)+SUM('Table 4.14'!G18,'Table 4.17'!G18,'Table 4.20'!G18)+SUM('Table 4.24'!G18,'Table 4.27'!G18,'Table 4.30'!G18)+SUM('Table 4.34'!G18,'Table 4.37'!G18,'Table 4.40'!G18,'Table 4.43'!G18)+SUM('Table 4.47'!G18,'Table 4.50'!G18,'Table 4.53'!G18,'Table 4.56'!G18,'Table 4.59'!G18)</f>
        <v>0</v>
      </c>
      <c r="H18" s="51">
        <f>SUM('Table 4.4'!H18,'Table 4.7'!H18,'Table 4.10'!H18)+SUM('Table 4.14'!H18,'Table 4.17'!H18,'Table 4.20'!H18)+SUM('Table 4.24'!H18,'Table 4.27'!H18,'Table 4.30'!H18)+SUM('Table 4.34'!H18,'Table 4.37'!H18,'Table 4.40'!H18,'Table 4.43'!H18)+SUM('Table 4.47'!H18,'Table 4.50'!H18,'Table 4.53'!H18,'Table 4.56'!H18,'Table 4.59'!H18)</f>
        <v>0</v>
      </c>
      <c r="I18" s="51">
        <f>SUM('Table 4.4'!I18,'Table 4.7'!I18,'Table 4.10'!I18)+SUM('Table 4.14'!I18,'Table 4.17'!I18,'Table 4.20'!I18)+SUM('Table 4.24'!I18,'Table 4.27'!I18,'Table 4.30'!I18)+SUM('Table 4.34'!I18,'Table 4.37'!I18,'Table 4.40'!I18,'Table 4.43'!I18)+SUM('Table 4.47'!I18,'Table 4.50'!I18,'Table 4.53'!I18,'Table 4.56'!I18,'Table 4.59'!I18)</f>
        <v>0</v>
      </c>
      <c r="J18" s="51">
        <f>SUM(G18:I18)</f>
        <v>0</v>
      </c>
      <c r="L18" s="22">
        <f t="shared" si="3"/>
        <v>0</v>
      </c>
      <c r="M18" s="22" t="str">
        <f t="shared" si="3"/>
        <v>--</v>
      </c>
      <c r="N18" s="22" t="str">
        <f t="shared" si="3"/>
        <v>--</v>
      </c>
      <c r="O18" s="23">
        <f t="shared" si="3"/>
        <v>0</v>
      </c>
    </row>
    <row r="19" spans="1:15" ht="12.75" customHeight="1" x14ac:dyDescent="0.25">
      <c r="A19" s="27" t="s">
        <v>27</v>
      </c>
      <c r="B19" s="19">
        <f>SUM('Table 4.4'!B19,'Table 4.7'!B19,'Table 4.10'!B19)+SUM('Table 4.14'!B19,'Table 4.17'!B19,'Table 4.20'!B19)+SUM('Table 4.24'!B19,'Table 4.27'!B19,'Table 4.30'!B19)+SUM('Table 4.34'!B19,'Table 4.37'!B19,'Table 4.40'!B19,'Table 4.43'!B19)+SUM('Table 4.47'!B19,'Table 4.50'!B19,'Table 4.53'!B19,'Table 4.56'!B19,'Table 4.59'!B19)</f>
        <v>265483.95954011485</v>
      </c>
      <c r="C19" s="19">
        <f>SUM('Table 4.4'!C19,'Table 4.7'!C19,'Table 4.10'!C19)+SUM('Table 4.14'!C19,'Table 4.17'!C19,'Table 4.20'!C19)+SUM('Table 4.24'!C19,'Table 4.27'!C19,'Table 4.30'!C19)+SUM('Table 4.34'!C19,'Table 4.37'!C19,'Table 4.40'!C19,'Table 4.43'!C19)+SUM('Table 4.47'!C19,'Table 4.50'!C19,'Table 4.53'!C19,'Table 4.56'!C19,'Table 4.59'!C19)</f>
        <v>0</v>
      </c>
      <c r="D19" s="19">
        <f>SUM('Table 4.4'!D19,'Table 4.7'!D19,'Table 4.10'!D19)+SUM('Table 4.14'!D19,'Table 4.17'!D19,'Table 4.20'!D19)+SUM('Table 4.24'!D19,'Table 4.27'!D19,'Table 4.30'!D19)+SUM('Table 4.34'!D19,'Table 4.37'!D19,'Table 4.40'!D19,'Table 4.43'!D19)+SUM('Table 4.47'!D19,'Table 4.50'!D19,'Table 4.53'!D19,'Table 4.56'!D19,'Table 4.59'!D19)</f>
        <v>0</v>
      </c>
      <c r="E19" s="19">
        <f>SUM(B19:D19)</f>
        <v>265483.95954011485</v>
      </c>
      <c r="G19" s="51">
        <f>SUM('Table 4.4'!G19,'Table 4.7'!G19,'Table 4.10'!G19)+SUM('Table 4.14'!G19,'Table 4.17'!G19,'Table 4.20'!G19)+SUM('Table 4.24'!G19,'Table 4.27'!G19,'Table 4.30'!G19)+SUM('Table 4.34'!G19,'Table 4.37'!G19,'Table 4.40'!G19,'Table 4.43'!G19)+SUM('Table 4.47'!G19,'Table 4.50'!G19,'Table 4.53'!G19,'Table 4.56'!G19,'Table 4.59'!G19)</f>
        <v>28033.900961009938</v>
      </c>
      <c r="H19" s="51">
        <f>SUM('Table 4.4'!H19,'Table 4.7'!H19,'Table 4.10'!H19)+SUM('Table 4.14'!H19,'Table 4.17'!H19,'Table 4.20'!H19)+SUM('Table 4.24'!H19,'Table 4.27'!H19,'Table 4.30'!H19)+SUM('Table 4.34'!H19,'Table 4.37'!H19,'Table 4.40'!H19,'Table 4.43'!H19)+SUM('Table 4.47'!H19,'Table 4.50'!H19,'Table 4.53'!H19,'Table 4.56'!H19,'Table 4.59'!H19)</f>
        <v>0</v>
      </c>
      <c r="I19" s="51">
        <f>SUM('Table 4.4'!I19,'Table 4.7'!I19,'Table 4.10'!I19)+SUM('Table 4.14'!I19,'Table 4.17'!I19,'Table 4.20'!I19)+SUM('Table 4.24'!I19,'Table 4.27'!I19,'Table 4.30'!I19)+SUM('Table 4.34'!I19,'Table 4.37'!I19,'Table 4.40'!I19,'Table 4.43'!I19)+SUM('Table 4.47'!I19,'Table 4.50'!I19,'Table 4.53'!I19,'Table 4.56'!I19,'Table 4.59'!I19)</f>
        <v>0</v>
      </c>
      <c r="J19" s="51">
        <f>SUM(G19:I19)</f>
        <v>28033.900961009938</v>
      </c>
      <c r="L19" s="22">
        <f t="shared" si="3"/>
        <v>0.10559546049249725</v>
      </c>
      <c r="M19" s="22" t="str">
        <f t="shared" si="3"/>
        <v>--</v>
      </c>
      <c r="N19" s="22" t="str">
        <f t="shared" si="3"/>
        <v>--</v>
      </c>
      <c r="O19" s="23">
        <f t="shared" si="3"/>
        <v>0.10559546049249725</v>
      </c>
    </row>
    <row r="20" spans="1:15" ht="12.75" customHeight="1" x14ac:dyDescent="0.25">
      <c r="A20" s="27" t="s">
        <v>34</v>
      </c>
      <c r="B20" s="19">
        <f>SUM('Table 4.4'!B20,'Table 4.7'!B20,'Table 4.10'!B20)+SUM('Table 4.14'!B20,'Table 4.17'!B20,'Table 4.20'!B20)+SUM('Table 4.24'!B20,'Table 4.27'!B20,'Table 4.30'!B20)+SUM('Table 4.34'!B20,'Table 4.37'!B20,'Table 4.40'!B20,'Table 4.43'!B20)+SUM('Table 4.47'!B20,'Table 4.50'!B20,'Table 4.53'!B20,'Table 4.56'!B20,'Table 4.59'!B20)</f>
        <v>23288.066626325868</v>
      </c>
      <c r="C20" s="19">
        <f>SUM('Table 4.4'!C20,'Table 4.7'!C20,'Table 4.10'!C20)+SUM('Table 4.14'!C20,'Table 4.17'!C20,'Table 4.20'!C20)+SUM('Table 4.24'!C20,'Table 4.27'!C20,'Table 4.30'!C20)+SUM('Table 4.34'!C20,'Table 4.37'!C20,'Table 4.40'!C20,'Table 4.43'!C20)+SUM('Table 4.47'!C20,'Table 4.50'!C20,'Table 4.53'!C20,'Table 4.56'!C20,'Table 4.59'!C20)</f>
        <v>0</v>
      </c>
      <c r="D20" s="19">
        <f>SUM('Table 4.4'!D20,'Table 4.7'!D20,'Table 4.10'!D20)+SUM('Table 4.14'!D20,'Table 4.17'!D20,'Table 4.20'!D20)+SUM('Table 4.24'!D20,'Table 4.27'!D20,'Table 4.30'!D20)+SUM('Table 4.34'!D20,'Table 4.37'!D20,'Table 4.40'!D20,'Table 4.43'!D20)+SUM('Table 4.47'!D20,'Table 4.50'!D20,'Table 4.53'!D20,'Table 4.56'!D20,'Table 4.59'!D20)</f>
        <v>0</v>
      </c>
      <c r="E20" s="19">
        <f>SUM(B20:D20)</f>
        <v>23288.066626325868</v>
      </c>
      <c r="G20" s="51">
        <f>SUM('Table 4.4'!G20,'Table 4.7'!G20,'Table 4.10'!G20)+SUM('Table 4.14'!G20,'Table 4.17'!G20,'Table 4.20'!G20)+SUM('Table 4.24'!G20,'Table 4.27'!G20,'Table 4.30'!G20)+SUM('Table 4.34'!G20,'Table 4.37'!G20,'Table 4.40'!G20,'Table 4.43'!G20)+SUM('Table 4.47'!G20,'Table 4.50'!G20,'Table 4.53'!G20,'Table 4.56'!G20,'Table 4.59'!G20)</f>
        <v>443.79423520953156</v>
      </c>
      <c r="H20" s="51">
        <f>SUM('Table 4.4'!H20,'Table 4.7'!H20,'Table 4.10'!H20)+SUM('Table 4.14'!H20,'Table 4.17'!H20,'Table 4.20'!H20)+SUM('Table 4.24'!H20,'Table 4.27'!H20,'Table 4.30'!H20)+SUM('Table 4.34'!H20,'Table 4.37'!H20,'Table 4.40'!H20,'Table 4.43'!H20)+SUM('Table 4.47'!H20,'Table 4.50'!H20,'Table 4.53'!H20,'Table 4.56'!H20,'Table 4.59'!H20)</f>
        <v>0</v>
      </c>
      <c r="I20" s="51">
        <f>SUM('Table 4.4'!I20,'Table 4.7'!I20,'Table 4.10'!I20)+SUM('Table 4.14'!I20,'Table 4.17'!I20,'Table 4.20'!I20)+SUM('Table 4.24'!I20,'Table 4.27'!I20,'Table 4.30'!I20)+SUM('Table 4.34'!I20,'Table 4.37'!I20,'Table 4.40'!I20,'Table 4.43'!I20)+SUM('Table 4.47'!I20,'Table 4.50'!I20,'Table 4.53'!I20,'Table 4.56'!I20,'Table 4.59'!I20)</f>
        <v>0</v>
      </c>
      <c r="J20" s="51">
        <f>SUM(G20:I20)</f>
        <v>443.79423520953156</v>
      </c>
      <c r="L20" s="22">
        <f t="shared" si="3"/>
        <v>1.9056723013143855E-2</v>
      </c>
      <c r="M20" s="22" t="str">
        <f t="shared" si="3"/>
        <v>--</v>
      </c>
      <c r="N20" s="22" t="str">
        <f t="shared" si="3"/>
        <v>--</v>
      </c>
      <c r="O20" s="23">
        <f t="shared" si="3"/>
        <v>1.9056723013143855E-2</v>
      </c>
    </row>
    <row r="21" spans="1:15" ht="12.75" customHeight="1" x14ac:dyDescent="0.25">
      <c r="A21" s="18" t="s">
        <v>17</v>
      </c>
      <c r="B21" s="19">
        <f>B17</f>
        <v>465761.33252651728</v>
      </c>
      <c r="C21" s="19">
        <f>C17</f>
        <v>0</v>
      </c>
      <c r="D21" s="19">
        <f>D17</f>
        <v>0</v>
      </c>
      <c r="E21" s="19">
        <f>E17</f>
        <v>465761.33252651728</v>
      </c>
      <c r="G21" s="51">
        <f>SUM(G17:G20)</f>
        <v>59086.744272394448</v>
      </c>
      <c r="H21" s="51">
        <f>SUM(H17:H20)</f>
        <v>0</v>
      </c>
      <c r="I21" s="51">
        <f>SUM(I17:I20)</f>
        <v>0</v>
      </c>
      <c r="J21" s="51">
        <f>SUM(J17:J20)</f>
        <v>59086.744272394448</v>
      </c>
      <c r="L21" s="22">
        <f t="shared" si="3"/>
        <v>0.12686056172134139</v>
      </c>
      <c r="M21" s="22" t="str">
        <f t="shared" si="3"/>
        <v>--</v>
      </c>
      <c r="N21" s="22" t="str">
        <f t="shared" si="3"/>
        <v>--</v>
      </c>
      <c r="O21" s="23">
        <f t="shared" si="3"/>
        <v>0.12686056172134139</v>
      </c>
    </row>
    <row r="22" spans="1:15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15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15" ht="12.75" customHeight="1" x14ac:dyDescent="0.25">
      <c r="A24" s="18" t="s">
        <v>13</v>
      </c>
      <c r="B24" s="19">
        <f>SUM('Table 4.4'!B24,'Table 4.7'!B24,'Table 4.10'!B24)+SUM('Table 4.14'!B24,'Table 4.17'!B24,'Table 4.20'!B24)+SUM('Table 4.24'!B24,'Table 4.27'!B24,'Table 4.30'!B24)+SUM('Table 4.34'!B24,'Table 4.37'!B24,'Table 4.40'!B24,'Table 4.43'!B24)+SUM('Table 4.47'!B24,'Table 4.50'!B24,'Table 4.53'!B24,'Table 4.56'!B24,'Table 4.59'!B24)</f>
        <v>275777.22569069779</v>
      </c>
      <c r="C24" s="19">
        <f>SUM('Table 4.4'!C24,'Table 4.7'!C24,'Table 4.10'!C24)+SUM('Table 4.14'!C24,'Table 4.17'!C24,'Table 4.20'!C24)+SUM('Table 4.24'!C24,'Table 4.27'!C24,'Table 4.30'!C24)+SUM('Table 4.34'!C24,'Table 4.37'!C24,'Table 4.40'!C24,'Table 4.43'!C24)+SUM('Table 4.47'!C24,'Table 4.50'!C24,'Table 4.53'!C24,'Table 4.56'!C24,'Table 4.59'!C24)</f>
        <v>0</v>
      </c>
      <c r="D24" s="19">
        <f>SUM('Table 4.4'!D24,'Table 4.7'!D24,'Table 4.10'!D24)+SUM('Table 4.14'!D24,'Table 4.17'!D24,'Table 4.20'!D24)+SUM('Table 4.24'!D24,'Table 4.27'!D24,'Table 4.30'!D24)+SUM('Table 4.34'!D24,'Table 4.37'!D24,'Table 4.40'!D24,'Table 4.43'!D24)+SUM('Table 4.47'!D24,'Table 4.50'!D24,'Table 4.53'!D24,'Table 4.56'!D24,'Table 4.59'!D24)</f>
        <v>0</v>
      </c>
      <c r="E24" s="19">
        <f t="shared" ref="E24:E29" si="4">SUM(B24:D24)</f>
        <v>275777.22569069779</v>
      </c>
      <c r="G24" s="51">
        <f>SUM('Table 4.4'!G24,'Table 4.7'!G24,'Table 4.10'!G24)+SUM('Table 4.14'!G24,'Table 4.17'!G24,'Table 4.20'!G24)+SUM('Table 4.24'!G24,'Table 4.27'!G24,'Table 4.30'!G24)+SUM('Table 4.34'!G24,'Table 4.37'!G24,'Table 4.40'!G24,'Table 4.43'!G24)+SUM('Table 4.47'!G24,'Table 4.50'!G24,'Table 4.53'!G24,'Table 4.56'!G24,'Table 4.59'!G24)</f>
        <v>20792.475471146961</v>
      </c>
      <c r="H24" s="51">
        <f>SUM('Table 4.4'!H24,'Table 4.7'!H24,'Table 4.10'!H24)+SUM('Table 4.14'!H24,'Table 4.17'!H24,'Table 4.20'!H24)+SUM('Table 4.24'!H24,'Table 4.27'!H24,'Table 4.30'!H24)+SUM('Table 4.34'!H24,'Table 4.37'!H24,'Table 4.40'!H24,'Table 4.43'!H24)+SUM('Table 4.47'!H24,'Table 4.50'!H24,'Table 4.53'!H24,'Table 4.56'!H24,'Table 4.59'!H24)</f>
        <v>0</v>
      </c>
      <c r="I24" s="51">
        <f>SUM('Table 4.4'!I24,'Table 4.7'!I24,'Table 4.10'!I24)+SUM('Table 4.14'!I24,'Table 4.17'!I24,'Table 4.20'!I24)+SUM('Table 4.24'!I24,'Table 4.27'!I24,'Table 4.30'!I24)+SUM('Table 4.34'!I24,'Table 4.37'!I24,'Table 4.40'!I24,'Table 4.43'!I24)+SUM('Table 4.47'!I24,'Table 4.50'!I24,'Table 4.53'!I24,'Table 4.56'!I24,'Table 4.59'!I24)</f>
        <v>0</v>
      </c>
      <c r="J24" s="51">
        <f t="shared" ref="J24:J29" si="5">SUM(G24:I24)</f>
        <v>20792.475471146961</v>
      </c>
      <c r="L24" s="22">
        <f t="shared" ref="L24:O30" si="6">IF(B24&lt;&gt;0,G24/B24,"--")</f>
        <v>7.5395912113740249E-2</v>
      </c>
      <c r="M24" s="22" t="str">
        <f t="shared" si="6"/>
        <v>--</v>
      </c>
      <c r="N24" s="22" t="str">
        <f t="shared" si="6"/>
        <v>--</v>
      </c>
      <c r="O24" s="23">
        <f t="shared" si="6"/>
        <v>7.5395912113740249E-2</v>
      </c>
    </row>
    <row r="25" spans="1:15" ht="12.75" customHeight="1" x14ac:dyDescent="0.25">
      <c r="A25" s="27" t="s">
        <v>24</v>
      </c>
      <c r="B25" s="19">
        <f>SUM('Table 4.4'!B25,'Table 4.7'!B25,'Table 4.10'!B25)+SUM('Table 4.14'!B25,'Table 4.17'!B25,'Table 4.20'!B25)+SUM('Table 4.24'!B25,'Table 4.27'!B25,'Table 4.30'!B25)+SUM('Table 4.34'!B25,'Table 4.37'!B25,'Table 4.40'!B25,'Table 4.43'!B25)+SUM('Table 4.47'!B25,'Table 4.50'!B25,'Table 4.53'!B25,'Table 4.56'!B25,'Table 4.59'!B25)</f>
        <v>275777.22569069773</v>
      </c>
      <c r="C25" s="19">
        <f>SUM('Table 4.4'!C25,'Table 4.7'!C25,'Table 4.10'!C25)+SUM('Table 4.14'!C25,'Table 4.17'!C25,'Table 4.20'!C25)+SUM('Table 4.24'!C25,'Table 4.27'!C25,'Table 4.30'!C25)+SUM('Table 4.34'!C25,'Table 4.37'!C25,'Table 4.40'!C25,'Table 4.43'!C25)+SUM('Table 4.47'!C25,'Table 4.50'!C25,'Table 4.53'!C25,'Table 4.56'!C25,'Table 4.59'!C25)</f>
        <v>0</v>
      </c>
      <c r="D25" s="19">
        <f>SUM('Table 4.4'!D25,'Table 4.7'!D25,'Table 4.10'!D25)+SUM('Table 4.14'!D25,'Table 4.17'!D25,'Table 4.20'!D25)+SUM('Table 4.24'!D25,'Table 4.27'!D25,'Table 4.30'!D25)+SUM('Table 4.34'!D25,'Table 4.37'!D25,'Table 4.40'!D25,'Table 4.43'!D25)+SUM('Table 4.47'!D25,'Table 4.50'!D25,'Table 4.53'!D25,'Table 4.56'!D25,'Table 4.59'!D25)</f>
        <v>0</v>
      </c>
      <c r="E25" s="19">
        <f t="shared" si="4"/>
        <v>275777.22569069773</v>
      </c>
      <c r="G25" s="51">
        <f>SUM('Table 4.4'!G25,'Table 4.7'!G25,'Table 4.10'!G25)+SUM('Table 4.14'!G25,'Table 4.17'!G25,'Table 4.20'!G25)+SUM('Table 4.24'!G25,'Table 4.27'!G25,'Table 4.30'!G25)+SUM('Table 4.34'!G25,'Table 4.37'!G25,'Table 4.40'!G25,'Table 4.43'!G25)+SUM('Table 4.47'!G25,'Table 4.50'!G25,'Table 4.53'!G25,'Table 4.56'!G25,'Table 4.59'!G25)</f>
        <v>2114.5009082598617</v>
      </c>
      <c r="H25" s="51">
        <f>SUM('Table 4.4'!H25,'Table 4.7'!H25,'Table 4.10'!H25)+SUM('Table 4.14'!H25,'Table 4.17'!H25,'Table 4.20'!H25)+SUM('Table 4.24'!H25,'Table 4.27'!H25,'Table 4.30'!H25)+SUM('Table 4.34'!H25,'Table 4.37'!H25,'Table 4.40'!H25,'Table 4.43'!H25)+SUM('Table 4.47'!H25,'Table 4.50'!H25,'Table 4.53'!H25,'Table 4.56'!H25,'Table 4.59'!H25)</f>
        <v>0</v>
      </c>
      <c r="I25" s="51">
        <f>SUM('Table 4.4'!I25,'Table 4.7'!I25,'Table 4.10'!I25)+SUM('Table 4.14'!I25,'Table 4.17'!I25,'Table 4.20'!I25)+SUM('Table 4.24'!I25,'Table 4.27'!I25,'Table 4.30'!I25)+SUM('Table 4.34'!I25,'Table 4.37'!I25,'Table 4.40'!I25,'Table 4.43'!I25)+SUM('Table 4.47'!I25,'Table 4.50'!I25,'Table 4.53'!I25,'Table 4.56'!I25,'Table 4.59'!I25)</f>
        <v>0</v>
      </c>
      <c r="J25" s="51">
        <f t="shared" si="5"/>
        <v>2114.5009082598617</v>
      </c>
      <c r="L25" s="22">
        <f t="shared" si="6"/>
        <v>7.6674239613658797E-3</v>
      </c>
      <c r="M25" s="22" t="str">
        <f t="shared" si="6"/>
        <v>--</v>
      </c>
      <c r="N25" s="22" t="str">
        <f t="shared" si="6"/>
        <v>--</v>
      </c>
      <c r="O25" s="23">
        <f t="shared" si="6"/>
        <v>7.6674239613658797E-3</v>
      </c>
    </row>
    <row r="26" spans="1:15" ht="12.75" customHeight="1" x14ac:dyDescent="0.25">
      <c r="A26" s="18" t="s">
        <v>25</v>
      </c>
      <c r="B26" s="19">
        <f>SUM('Table 4.4'!B26,'Table 4.7'!B26,'Table 4.10'!B26)+SUM('Table 4.14'!B26,'Table 4.17'!B26,'Table 4.20'!B26)+SUM('Table 4.24'!B26,'Table 4.27'!B26,'Table 4.30'!B26)+SUM('Table 4.34'!B26,'Table 4.37'!B26,'Table 4.40'!B26,'Table 4.43'!B26)+SUM('Table 4.47'!B26,'Table 4.50'!B26,'Table 4.53'!B26,'Table 4.56'!B26,'Table 4.59'!B26)</f>
        <v>296178.09691124171</v>
      </c>
      <c r="C26" s="19">
        <f>SUM('Table 4.4'!C26,'Table 4.7'!C26,'Table 4.10'!C26)+SUM('Table 4.14'!C26,'Table 4.17'!C26,'Table 4.20'!C26)+SUM('Table 4.24'!C26,'Table 4.27'!C26,'Table 4.30'!C26)+SUM('Table 4.34'!C26,'Table 4.37'!C26,'Table 4.40'!C26,'Table 4.43'!C26)+SUM('Table 4.47'!C26,'Table 4.50'!C26,'Table 4.53'!C26,'Table 4.56'!C26,'Table 4.59'!C26)</f>
        <v>0</v>
      </c>
      <c r="D26" s="19">
        <f>SUM('Table 4.4'!D26,'Table 4.7'!D26,'Table 4.10'!D26)+SUM('Table 4.14'!D26,'Table 4.17'!D26,'Table 4.20'!D26)+SUM('Table 4.24'!D26,'Table 4.27'!D26,'Table 4.30'!D26)+SUM('Table 4.34'!D26,'Table 4.37'!D26,'Table 4.40'!D26,'Table 4.43'!D26)+SUM('Table 4.47'!D26,'Table 4.50'!D26,'Table 4.53'!D26,'Table 4.56'!D26,'Table 4.59'!D26)</f>
        <v>0</v>
      </c>
      <c r="E26" s="19">
        <f t="shared" si="4"/>
        <v>296178.09691124171</v>
      </c>
      <c r="G26" s="51">
        <f>SUM('Table 4.4'!G26,'Table 4.7'!G26,'Table 4.10'!G26)+SUM('Table 4.14'!G26,'Table 4.17'!G26,'Table 4.20'!G26)+SUM('Table 4.24'!G26,'Table 4.27'!G26,'Table 4.30'!G26)+SUM('Table 4.34'!G26,'Table 4.37'!G26,'Table 4.40'!G26,'Table 4.43'!G26)+SUM('Table 4.47'!G26,'Table 4.50'!G26,'Table 4.53'!G26,'Table 4.56'!G26,'Table 4.59'!G26)</f>
        <v>10596.026618066422</v>
      </c>
      <c r="H26" s="51">
        <f>SUM('Table 4.4'!H26,'Table 4.7'!H26,'Table 4.10'!H26)+SUM('Table 4.14'!H26,'Table 4.17'!H26,'Table 4.20'!H26)+SUM('Table 4.24'!H26,'Table 4.27'!H26,'Table 4.30'!H26)+SUM('Table 4.34'!H26,'Table 4.37'!H26,'Table 4.40'!H26,'Table 4.43'!H26)+SUM('Table 4.47'!H26,'Table 4.50'!H26,'Table 4.53'!H26,'Table 4.56'!H26,'Table 4.59'!H26)</f>
        <v>0</v>
      </c>
      <c r="I26" s="51">
        <f>SUM('Table 4.4'!I26,'Table 4.7'!I26,'Table 4.10'!I26)+SUM('Table 4.14'!I26,'Table 4.17'!I26,'Table 4.20'!I26)+SUM('Table 4.24'!I26,'Table 4.27'!I26,'Table 4.30'!I26)+SUM('Table 4.34'!I26,'Table 4.37'!I26,'Table 4.40'!I26,'Table 4.43'!I26)+SUM('Table 4.47'!I26,'Table 4.50'!I26,'Table 4.53'!I26,'Table 4.56'!I26,'Table 4.59'!I26)</f>
        <v>0</v>
      </c>
      <c r="J26" s="51">
        <f t="shared" si="5"/>
        <v>10596.026618066422</v>
      </c>
      <c r="L26" s="22">
        <f t="shared" si="6"/>
        <v>3.5775861647331153E-2</v>
      </c>
      <c r="M26" s="22" t="str">
        <f t="shared" si="6"/>
        <v>--</v>
      </c>
      <c r="N26" s="22" t="str">
        <f t="shared" si="6"/>
        <v>--</v>
      </c>
      <c r="O26" s="23">
        <f t="shared" si="6"/>
        <v>3.5775861647331153E-2</v>
      </c>
    </row>
    <row r="27" spans="1:15" ht="12.75" customHeight="1" x14ac:dyDescent="0.25">
      <c r="A27" s="18" t="s">
        <v>26</v>
      </c>
      <c r="B27" s="19">
        <f>SUM('Table 4.4'!B27,'Table 4.7'!B27,'Table 4.10'!B27)+SUM('Table 4.14'!B27,'Table 4.17'!B27,'Table 4.20'!B27)+SUM('Table 4.24'!B27,'Table 4.27'!B27,'Table 4.30'!B27)+SUM('Table 4.34'!B27,'Table 4.37'!B27,'Table 4.40'!B27,'Table 4.43'!B27)+SUM('Table 4.47'!B27,'Table 4.50'!B27,'Table 4.53'!B27,'Table 4.56'!B27,'Table 4.59'!B27)</f>
        <v>116514.37408377239</v>
      </c>
      <c r="C27" s="19">
        <f>SUM('Table 4.4'!C27,'Table 4.7'!C27,'Table 4.10'!C27)+SUM('Table 4.14'!C27,'Table 4.17'!C27,'Table 4.20'!C27)+SUM('Table 4.24'!C27,'Table 4.27'!C27,'Table 4.30'!C27)+SUM('Table 4.34'!C27,'Table 4.37'!C27,'Table 4.40'!C27,'Table 4.43'!C27)+SUM('Table 4.47'!C27,'Table 4.50'!C27,'Table 4.53'!C27,'Table 4.56'!C27,'Table 4.59'!C27)</f>
        <v>0</v>
      </c>
      <c r="D27" s="19">
        <f>SUM('Table 4.4'!D27,'Table 4.7'!D27,'Table 4.10'!D27)+SUM('Table 4.14'!D27,'Table 4.17'!D27,'Table 4.20'!D27)+SUM('Table 4.24'!D27,'Table 4.27'!D27,'Table 4.30'!D27)+SUM('Table 4.34'!D27,'Table 4.37'!D27,'Table 4.40'!D27,'Table 4.43'!D27)+SUM('Table 4.47'!D27,'Table 4.50'!D27,'Table 4.53'!D27,'Table 4.56'!D27,'Table 4.59'!D27)</f>
        <v>0</v>
      </c>
      <c r="E27" s="19">
        <f t="shared" si="4"/>
        <v>116514.37408377239</v>
      </c>
      <c r="G27" s="51">
        <f>SUM('Table 4.4'!G27,'Table 4.7'!G27,'Table 4.10'!G27)+SUM('Table 4.14'!G27,'Table 4.17'!G27,'Table 4.20'!G27)+SUM('Table 4.24'!G27,'Table 4.27'!G27,'Table 4.30'!G27)+SUM('Table 4.34'!G27,'Table 4.37'!G27,'Table 4.40'!G27,'Table 4.43'!G27)+SUM('Table 4.47'!G27,'Table 4.50'!G27,'Table 4.53'!G27,'Table 4.56'!G27,'Table 4.59'!G27)</f>
        <v>0</v>
      </c>
      <c r="H27" s="51">
        <f>SUM('Table 4.4'!H27,'Table 4.7'!H27,'Table 4.10'!H27)+SUM('Table 4.14'!H27,'Table 4.17'!H27,'Table 4.20'!H27)+SUM('Table 4.24'!H27,'Table 4.27'!H27,'Table 4.30'!H27)+SUM('Table 4.34'!H27,'Table 4.37'!H27,'Table 4.40'!H27,'Table 4.43'!H27)+SUM('Table 4.47'!H27,'Table 4.50'!H27,'Table 4.53'!H27,'Table 4.56'!H27,'Table 4.59'!H27)</f>
        <v>0</v>
      </c>
      <c r="I27" s="51">
        <f>SUM('Table 4.4'!I27,'Table 4.7'!I27,'Table 4.10'!I27)+SUM('Table 4.14'!I27,'Table 4.17'!I27,'Table 4.20'!I27)+SUM('Table 4.24'!I27,'Table 4.27'!I27,'Table 4.30'!I27)+SUM('Table 4.34'!I27,'Table 4.37'!I27,'Table 4.40'!I27,'Table 4.43'!I27)+SUM('Table 4.47'!I27,'Table 4.50'!I27,'Table 4.53'!I27,'Table 4.56'!I27,'Table 4.59'!I27)</f>
        <v>0</v>
      </c>
      <c r="J27" s="51">
        <f t="shared" si="5"/>
        <v>0</v>
      </c>
      <c r="L27" s="22">
        <f t="shared" si="6"/>
        <v>0</v>
      </c>
      <c r="M27" s="22" t="str">
        <f t="shared" si="6"/>
        <v>--</v>
      </c>
      <c r="N27" s="22" t="str">
        <f t="shared" si="6"/>
        <v>--</v>
      </c>
      <c r="O27" s="23">
        <f t="shared" si="6"/>
        <v>0</v>
      </c>
    </row>
    <row r="28" spans="1:15" ht="12.75" customHeight="1" x14ac:dyDescent="0.25">
      <c r="A28" s="27" t="s">
        <v>92</v>
      </c>
      <c r="B28" s="19">
        <f>SUM('Table 4.4'!B28,'Table 4.7'!B28,'Table 4.10'!B28)+SUM('Table 4.14'!B28,'Table 4.17'!B28,'Table 4.20'!B28)+SUM('Table 4.24'!B28,'Table 4.27'!B28,'Table 4.30'!B28)+SUM('Table 4.34'!B28,'Table 4.37'!B28,'Table 4.40'!B28,'Table 4.43'!B28)+SUM('Table 4.47'!B28,'Table 4.50'!B28,'Table 4.53'!B28,'Table 4.56'!B28,'Table 4.59'!B28)</f>
        <v>175221.0513738007</v>
      </c>
      <c r="C28" s="19">
        <f>SUM('Table 4.4'!C28,'Table 4.7'!C28,'Table 4.10'!C28)+SUM('Table 4.14'!C28,'Table 4.17'!C28,'Table 4.20'!C28)+SUM('Table 4.24'!C28,'Table 4.27'!C28,'Table 4.30'!C28)+SUM('Table 4.34'!C28,'Table 4.37'!C28,'Table 4.40'!C28,'Table 4.43'!C28)+SUM('Table 4.47'!C28,'Table 4.50'!C28,'Table 4.53'!C28,'Table 4.56'!C28,'Table 4.59'!C28)</f>
        <v>0</v>
      </c>
      <c r="D28" s="19">
        <f>SUM('Table 4.4'!D28,'Table 4.7'!D28,'Table 4.10'!D28)+SUM('Table 4.14'!D28,'Table 4.17'!D28,'Table 4.20'!D28)+SUM('Table 4.24'!D28,'Table 4.27'!D28,'Table 4.30'!D28)+SUM('Table 4.34'!D28,'Table 4.37'!D28,'Table 4.40'!D28,'Table 4.43'!D28)+SUM('Table 4.47'!D28,'Table 4.50'!D28,'Table 4.53'!D28,'Table 4.56'!D28,'Table 4.59'!D28)</f>
        <v>0</v>
      </c>
      <c r="E28" s="19">
        <f t="shared" si="4"/>
        <v>175221.0513738007</v>
      </c>
      <c r="G28" s="51">
        <f>SUM('Table 4.4'!G28,'Table 4.7'!G28,'Table 4.10'!G28)+SUM('Table 4.14'!G28,'Table 4.17'!G28,'Table 4.20'!G28)+SUM('Table 4.24'!G28,'Table 4.27'!G28,'Table 4.30'!G28)+SUM('Table 4.34'!G28,'Table 4.37'!G28,'Table 4.40'!G28,'Table 4.43'!G28)+SUM('Table 4.47'!G28,'Table 4.50'!G28,'Table 4.53'!G28,'Table 4.56'!G28,'Table 4.59'!G28)</f>
        <v>9251.273803898006</v>
      </c>
      <c r="H28" s="51">
        <f>SUM('Table 4.4'!H28,'Table 4.7'!H28,'Table 4.10'!H28)+SUM('Table 4.14'!H28,'Table 4.17'!H28,'Table 4.20'!H28)+SUM('Table 4.24'!H28,'Table 4.27'!H28,'Table 4.30'!H28)+SUM('Table 4.34'!H28,'Table 4.37'!H28,'Table 4.40'!H28,'Table 4.43'!H28)+SUM('Table 4.47'!H28,'Table 4.50'!H28,'Table 4.53'!H28,'Table 4.56'!H28,'Table 4.59'!H28)</f>
        <v>0</v>
      </c>
      <c r="I28" s="51">
        <f>SUM('Table 4.4'!I28,'Table 4.7'!I28,'Table 4.10'!I28)+SUM('Table 4.14'!I28,'Table 4.17'!I28,'Table 4.20'!I28)+SUM('Table 4.24'!I28,'Table 4.27'!I28,'Table 4.30'!I28)+SUM('Table 4.34'!I28,'Table 4.37'!I28,'Table 4.40'!I28,'Table 4.43'!I28)+SUM('Table 4.47'!I28,'Table 4.50'!I28,'Table 4.53'!I28,'Table 4.56'!I28,'Table 4.59'!I28)</f>
        <v>0</v>
      </c>
      <c r="J28" s="51">
        <f t="shared" si="5"/>
        <v>9251.273803898006</v>
      </c>
      <c r="L28" s="22">
        <f t="shared" si="6"/>
        <v>5.2797730246248654E-2</v>
      </c>
      <c r="M28" s="22" t="str">
        <f t="shared" si="6"/>
        <v>--</v>
      </c>
      <c r="N28" s="22" t="str">
        <f t="shared" si="6"/>
        <v>--</v>
      </c>
      <c r="O28" s="23">
        <f t="shared" si="6"/>
        <v>5.2797730246248654E-2</v>
      </c>
    </row>
    <row r="29" spans="1:15" ht="12.75" customHeight="1" x14ac:dyDescent="0.25">
      <c r="A29" s="27" t="s">
        <v>104</v>
      </c>
      <c r="B29" s="19">
        <f>SUM('Table 4.4'!B29,'Table 4.7'!B29,'Table 4.10'!B29)+SUM('Table 4.14'!B29,'Table 4.17'!B29,'Table 4.20'!B29)+SUM('Table 4.24'!B29,'Table 4.27'!B29,'Table 4.30'!B29)+SUM('Table 4.34'!B29,'Table 4.37'!B29,'Table 4.40'!B29,'Table 4.43'!B29)+SUM('Table 4.47'!B29,'Table 4.50'!B29,'Table 4.53'!B29,'Table 4.56'!B29,'Table 4.59'!B29)</f>
        <v>4442.6714536686259</v>
      </c>
      <c r="C29" s="19">
        <f>SUM('Table 4.4'!C29,'Table 4.7'!C29,'Table 4.10'!C29)+SUM('Table 4.14'!C29,'Table 4.17'!C29,'Table 4.20'!C29)+SUM('Table 4.24'!C29,'Table 4.27'!C29,'Table 4.30'!C29)+SUM('Table 4.34'!C29,'Table 4.37'!C29,'Table 4.40'!C29,'Table 4.43'!C29)+SUM('Table 4.47'!C29,'Table 4.50'!C29,'Table 4.53'!C29,'Table 4.56'!C29,'Table 4.59'!C29)</f>
        <v>0</v>
      </c>
      <c r="D29" s="19">
        <f>SUM('Table 4.4'!D29,'Table 4.7'!D29,'Table 4.10'!D29)+SUM('Table 4.14'!D29,'Table 4.17'!D29,'Table 4.20'!D29)+SUM('Table 4.24'!D29,'Table 4.27'!D29,'Table 4.30'!D29)+SUM('Table 4.34'!D29,'Table 4.37'!D29,'Table 4.40'!D29,'Table 4.43'!D29)+SUM('Table 4.47'!D29,'Table 4.50'!D29,'Table 4.53'!D29,'Table 4.56'!D29,'Table 4.59'!D29)</f>
        <v>0</v>
      </c>
      <c r="E29" s="19">
        <f t="shared" si="4"/>
        <v>4442.6714536686259</v>
      </c>
      <c r="G29" s="51">
        <f>SUM('Table 4.4'!G29,'Table 4.7'!G29,'Table 4.10'!G29)+SUM('Table 4.14'!G29,'Table 4.17'!G29,'Table 4.20'!G29)+SUM('Table 4.24'!G29,'Table 4.27'!G29,'Table 4.30'!G29)+SUM('Table 4.34'!G29,'Table 4.37'!G29,'Table 4.40'!G29,'Table 4.43'!G29)+SUM('Table 4.47'!G29,'Table 4.50'!G29,'Table 4.53'!G29,'Table 4.56'!G29,'Table 4.59'!G29)</f>
        <v>112.24745705645525</v>
      </c>
      <c r="H29" s="51">
        <f>SUM('Table 4.4'!H29,'Table 4.7'!H29,'Table 4.10'!H29)+SUM('Table 4.14'!H29,'Table 4.17'!H29,'Table 4.20'!H29)+SUM('Table 4.24'!H29,'Table 4.27'!H29,'Table 4.30'!H29)+SUM('Table 4.34'!H29,'Table 4.37'!H29,'Table 4.40'!H29,'Table 4.43'!H29)+SUM('Table 4.47'!H29,'Table 4.50'!H29,'Table 4.53'!H29,'Table 4.56'!H29,'Table 4.59'!H29)</f>
        <v>0</v>
      </c>
      <c r="I29" s="51">
        <f>SUM('Table 4.4'!I29,'Table 4.7'!I29,'Table 4.10'!I29)+SUM('Table 4.14'!I29,'Table 4.17'!I29,'Table 4.20'!I29)+SUM('Table 4.24'!I29,'Table 4.27'!I29,'Table 4.30'!I29)+SUM('Table 4.34'!I29,'Table 4.37'!I29,'Table 4.40'!I29,'Table 4.43'!I29)+SUM('Table 4.47'!I29,'Table 4.50'!I29,'Table 4.53'!I29,'Table 4.56'!I29,'Table 4.59'!I29)</f>
        <v>0</v>
      </c>
      <c r="J29" s="51">
        <f t="shared" si="5"/>
        <v>112.24745705645525</v>
      </c>
      <c r="L29" s="22">
        <f t="shared" si="6"/>
        <v>2.5265756927347088E-2</v>
      </c>
      <c r="M29" s="22" t="str">
        <f t="shared" si="6"/>
        <v>--</v>
      </c>
      <c r="N29" s="22" t="str">
        <f t="shared" si="6"/>
        <v>--</v>
      </c>
      <c r="O29" s="23">
        <f t="shared" si="6"/>
        <v>2.5265756927347088E-2</v>
      </c>
    </row>
    <row r="30" spans="1:15" ht="12.75" customHeight="1" x14ac:dyDescent="0.25">
      <c r="A30" s="18" t="s">
        <v>17</v>
      </c>
      <c r="B30" s="19">
        <f>B26</f>
        <v>296178.09691124171</v>
      </c>
      <c r="C30" s="19">
        <f>C26</f>
        <v>0</v>
      </c>
      <c r="D30" s="19">
        <f>D26</f>
        <v>0</v>
      </c>
      <c r="E30" s="19">
        <f>E26</f>
        <v>296178.09691124171</v>
      </c>
      <c r="G30" s="51">
        <f>SUM(G24:G29)</f>
        <v>42866.5242584277</v>
      </c>
      <c r="H30" s="51">
        <f>SUM(H24:H29)</f>
        <v>0</v>
      </c>
      <c r="I30" s="51">
        <f>SUM(I24:I29)</f>
        <v>0</v>
      </c>
      <c r="J30" s="51">
        <f>SUM(J24:J29)</f>
        <v>42866.5242584277</v>
      </c>
      <c r="L30" s="22">
        <f t="shared" si="6"/>
        <v>0.14473225638718953</v>
      </c>
      <c r="M30" s="22" t="str">
        <f t="shared" si="6"/>
        <v>--</v>
      </c>
      <c r="N30" s="22" t="str">
        <f t="shared" si="6"/>
        <v>--</v>
      </c>
      <c r="O30" s="23">
        <f t="shared" si="6"/>
        <v>0.14473225638718953</v>
      </c>
    </row>
    <row r="31" spans="1:15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15" ht="12.75" customHeight="1" x14ac:dyDescent="0.25">
      <c r="A32" s="18" t="s">
        <v>31</v>
      </c>
      <c r="B32" s="19">
        <f>SUM(B14,B21,B30)</f>
        <v>879698.1939999999</v>
      </c>
      <c r="C32" s="19">
        <f>SUM(C14,C21,C30)</f>
        <v>0</v>
      </c>
      <c r="D32" s="19">
        <f>SUM(D14,D21,D30)</f>
        <v>0</v>
      </c>
      <c r="E32" s="19">
        <f>SUM(E14,E21,E30)</f>
        <v>879698.1939999999</v>
      </c>
      <c r="G32" s="51">
        <f>SUM(G14,G21,G30)</f>
        <v>114712.53170110093</v>
      </c>
      <c r="H32" s="51">
        <f>SUM(H14,H21,H30)</f>
        <v>0</v>
      </c>
      <c r="I32" s="51">
        <f>SUM(I14,I21,I30)</f>
        <v>0</v>
      </c>
      <c r="J32" s="51">
        <f>SUM(J14,J21,J30)</f>
        <v>114712.53170110093</v>
      </c>
      <c r="L32" s="22">
        <f>IF(B32&lt;&gt;0,G32/B32,"--")</f>
        <v>0.13039987177818504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0.13039987177818504</v>
      </c>
    </row>
    <row r="33" spans="1:15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15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15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15" ht="12.75" customHeight="1" x14ac:dyDescent="0.25">
      <c r="A36" s="18" t="s">
        <v>13</v>
      </c>
      <c r="B36" s="19">
        <f>SUM('Table 4.4'!B36,'Table 4.7'!B36,'Table 4.10'!B36)+SUM('Table 4.14'!B36,'Table 4.17'!B36,'Table 4.20'!B36)+SUM('Table 4.24'!B36,'Table 4.27'!B36,'Table 4.30'!B36)+SUM('Table 4.34'!B36,'Table 4.37'!B36,'Table 4.40'!B36,'Table 4.43'!B36)+SUM('Table 4.47'!B36,'Table 4.50'!B36,'Table 4.53'!B36,'Table 4.56'!B36,'Table 4.59'!B36)</f>
        <v>1302789.0822836636</v>
      </c>
      <c r="C36" s="19">
        <f>SUM('Table 4.4'!C36,'Table 4.7'!C36,'Table 4.10'!C36)+SUM('Table 4.14'!C36,'Table 4.17'!C36,'Table 4.20'!C36)+SUM('Table 4.24'!C36,'Table 4.27'!C36,'Table 4.30'!C36)+SUM('Table 4.34'!C36,'Table 4.37'!C36,'Table 4.40'!C36,'Table 4.43'!C36)+SUM('Table 4.47'!C36,'Table 4.50'!C36,'Table 4.53'!C36,'Table 4.56'!C36,'Table 4.59'!C36)</f>
        <v>301746.93926439289</v>
      </c>
      <c r="D36" s="19">
        <f>SUM('Table 4.4'!D36,'Table 4.7'!D36,'Table 4.10'!D36)+SUM('Table 4.14'!D36,'Table 4.17'!D36,'Table 4.20'!D36)+SUM('Table 4.24'!D36,'Table 4.27'!D36,'Table 4.30'!D36)+SUM('Table 4.34'!D36,'Table 4.37'!D36,'Table 4.40'!D36,'Table 4.43'!D36)+SUM('Table 4.47'!D36,'Table 4.50'!D36,'Table 4.53'!D36,'Table 4.56'!D36,'Table 4.59'!D36)</f>
        <v>7188.6470710411359</v>
      </c>
      <c r="E36" s="19">
        <f>SUM(B36:D36)</f>
        <v>1611724.6686190977</v>
      </c>
      <c r="G36" s="51">
        <f>SUM('Table 4.4'!G36,'Table 4.7'!G36,'Table 4.10'!G36)+SUM('Table 4.14'!G36,'Table 4.17'!G36,'Table 4.20'!G36)+SUM('Table 4.24'!G36,'Table 4.27'!G36,'Table 4.30'!G36)+SUM('Table 4.34'!G36,'Table 4.37'!G36,'Table 4.40'!G36,'Table 4.43'!G36)+SUM('Table 4.47'!G36,'Table 4.50'!G36,'Table 4.53'!G36,'Table 4.56'!G36,'Table 4.59'!G36)</f>
        <v>38335.241743468112</v>
      </c>
      <c r="H36" s="51">
        <f>SUM('Table 4.4'!H36,'Table 4.7'!H36,'Table 4.10'!H36)+SUM('Table 4.14'!H36,'Table 4.17'!H36,'Table 4.20'!H36)+SUM('Table 4.24'!H36,'Table 4.27'!H36,'Table 4.30'!H36)+SUM('Table 4.34'!H36,'Table 4.37'!H36,'Table 4.40'!H36,'Table 4.43'!H36)+SUM('Table 4.47'!H36,'Table 4.50'!H36,'Table 4.53'!H36,'Table 4.56'!H36,'Table 4.59'!H36)</f>
        <v>17233.419555131186</v>
      </c>
      <c r="I36" s="51">
        <f>SUM('Table 4.4'!I36,'Table 4.7'!I36,'Table 4.10'!I36)+SUM('Table 4.14'!I36,'Table 4.17'!I36,'Table 4.20'!I36)+SUM('Table 4.24'!I36,'Table 4.27'!I36,'Table 4.30'!I36)+SUM('Table 4.34'!I36,'Table 4.37'!I36,'Table 4.40'!I36,'Table 4.43'!I36)+SUM('Table 4.47'!I36,'Table 4.50'!I36,'Table 4.53'!I36,'Table 4.56'!I36,'Table 4.59'!I36)</f>
        <v>737.96765573531695</v>
      </c>
      <c r="J36" s="51">
        <f>SUM(G36:I36)</f>
        <v>56306.628954334614</v>
      </c>
      <c r="L36" s="22">
        <f t="shared" ref="L36:O38" si="7">IF(B36&lt;&gt;0,G36/B36,"--")</f>
        <v>2.9425516581909124E-2</v>
      </c>
      <c r="M36" s="22">
        <f t="shared" si="7"/>
        <v>5.7112160266292337E-2</v>
      </c>
      <c r="N36" s="22">
        <f t="shared" si="7"/>
        <v>0.10265737745119774</v>
      </c>
      <c r="O36" s="23">
        <f t="shared" si="7"/>
        <v>3.4935637612705475E-2</v>
      </c>
    </row>
    <row r="37" spans="1:15" ht="12.75" customHeight="1" x14ac:dyDescent="0.25">
      <c r="A37" s="27" t="s">
        <v>120</v>
      </c>
      <c r="B37" s="19">
        <f>SUM('Table 4.4'!B37,'Table 4.7'!B37,'Table 4.10'!B37)+SUM('Table 4.14'!B37,'Table 4.17'!B37,'Table 4.20'!B37)+SUM('Table 4.24'!B37,'Table 4.27'!B37,'Table 4.30'!B37)+SUM('Table 4.34'!B37,'Table 4.37'!B37,'Table 4.40'!B37,'Table 4.43'!B37)+SUM('Table 4.47'!B37,'Table 4.50'!B37,'Table 4.53'!B37,'Table 4.56'!B37,'Table 4.59'!B37)</f>
        <v>1302789.0822836638</v>
      </c>
      <c r="C37" s="19">
        <f>SUM('Table 4.4'!C37,'Table 4.7'!C37,'Table 4.10'!C37)+SUM('Table 4.14'!C37,'Table 4.17'!C37,'Table 4.20'!C37)+SUM('Table 4.24'!C37,'Table 4.27'!C37,'Table 4.30'!C37)+SUM('Table 4.34'!C37,'Table 4.37'!C37,'Table 4.40'!C37,'Table 4.43'!C37)+SUM('Table 4.47'!C37,'Table 4.50'!C37,'Table 4.53'!C37,'Table 4.56'!C37,'Table 4.59'!C37)</f>
        <v>301746.93926439289</v>
      </c>
      <c r="D37" s="19">
        <f>SUM('Table 4.4'!D37,'Table 4.7'!D37,'Table 4.10'!D37)+SUM('Table 4.14'!D37,'Table 4.17'!D37,'Table 4.20'!D37)+SUM('Table 4.24'!D37,'Table 4.27'!D37,'Table 4.30'!D37)+SUM('Table 4.34'!D37,'Table 4.37'!D37,'Table 4.40'!D37,'Table 4.43'!D37)+SUM('Table 4.47'!D37,'Table 4.50'!D37,'Table 4.53'!D37,'Table 4.56'!D37,'Table 4.59'!D37)</f>
        <v>7188.6470710411359</v>
      </c>
      <c r="E37" s="19">
        <f>SUM(B37:D37)</f>
        <v>1611724.6686190979</v>
      </c>
      <c r="G37" s="51">
        <f>SUM('Table 4.4'!G37,'Table 4.7'!G37,'Table 4.10'!G37)+SUM('Table 4.14'!G37,'Table 4.17'!G37,'Table 4.20'!G37)+SUM('Table 4.24'!G37,'Table 4.27'!G37,'Table 4.30'!G37)+SUM('Table 4.34'!G37,'Table 4.37'!G37,'Table 4.40'!G37,'Table 4.43'!G37)+SUM('Table 4.47'!G37,'Table 4.50'!G37,'Table 4.53'!G37,'Table 4.56'!G37,'Table 4.59'!G37)</f>
        <v>24826.890685627663</v>
      </c>
      <c r="H37" s="51">
        <f>SUM('Table 4.4'!H37,'Table 4.7'!H37,'Table 4.10'!H37)+SUM('Table 4.14'!H37,'Table 4.17'!H37,'Table 4.20'!H37)+SUM('Table 4.24'!H37,'Table 4.27'!H37,'Table 4.30'!H37)+SUM('Table 4.34'!H37,'Table 4.37'!H37,'Table 4.40'!H37,'Table 4.43'!H37)+SUM('Table 4.47'!H37,'Table 4.50'!H37,'Table 4.53'!H37,'Table 4.56'!H37,'Table 4.59'!H37)</f>
        <v>9402.8638955335082</v>
      </c>
      <c r="I37" s="51">
        <f>SUM('Table 4.4'!I37,'Table 4.7'!I37,'Table 4.10'!I37)+SUM('Table 4.14'!I37,'Table 4.17'!I37,'Table 4.20'!I37)+SUM('Table 4.24'!I37,'Table 4.27'!I37,'Table 4.30'!I37)+SUM('Table 4.34'!I37,'Table 4.37'!I37,'Table 4.40'!I37,'Table 4.43'!I37)+SUM('Table 4.47'!I37,'Table 4.50'!I37,'Table 4.53'!I37,'Table 4.56'!I37,'Table 4.59'!I37)</f>
        <v>979.91456417796007</v>
      </c>
      <c r="J37" s="51">
        <f>SUM(G37:I37)</f>
        <v>35209.669145339132</v>
      </c>
      <c r="L37" s="22">
        <f t="shared" si="7"/>
        <v>1.9056723013143859E-2</v>
      </c>
      <c r="M37" s="22">
        <f t="shared" si="7"/>
        <v>3.1161422609475582E-2</v>
      </c>
      <c r="N37" s="22">
        <f t="shared" si="7"/>
        <v>0.13631418464337525</v>
      </c>
      <c r="O37" s="23">
        <f t="shared" si="7"/>
        <v>2.1845957830692174E-2</v>
      </c>
    </row>
    <row r="38" spans="1:15" ht="12.75" customHeight="1" x14ac:dyDescent="0.25">
      <c r="A38" s="18" t="s">
        <v>17</v>
      </c>
      <c r="B38" s="19">
        <f>B36</f>
        <v>1302789.0822836636</v>
      </c>
      <c r="C38" s="19">
        <f>C36</f>
        <v>301746.93926439289</v>
      </c>
      <c r="D38" s="19">
        <f>D36</f>
        <v>7188.6470710411359</v>
      </c>
      <c r="E38" s="19">
        <f>E36</f>
        <v>1611724.6686190977</v>
      </c>
      <c r="G38" s="51">
        <f>SUM(G36:G37)</f>
        <v>63162.132429095771</v>
      </c>
      <c r="H38" s="51">
        <f>SUM(H36:H37)</f>
        <v>26636.283450664694</v>
      </c>
      <c r="I38" s="51">
        <f>SUM(I36:I37)</f>
        <v>1717.8822199132769</v>
      </c>
      <c r="J38" s="51">
        <f>SUM(J36:J37)</f>
        <v>91516.298099673746</v>
      </c>
      <c r="L38" s="22">
        <f t="shared" si="7"/>
        <v>4.8482239595052982E-2</v>
      </c>
      <c r="M38" s="22">
        <f t="shared" si="7"/>
        <v>8.827358287576792E-2</v>
      </c>
      <c r="N38" s="22">
        <f t="shared" si="7"/>
        <v>0.23897156209457296</v>
      </c>
      <c r="O38" s="23">
        <f t="shared" si="7"/>
        <v>5.6781595443397649E-2</v>
      </c>
    </row>
    <row r="39" spans="1:15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15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15" ht="12.75" customHeight="1" x14ac:dyDescent="0.25">
      <c r="A41" s="18" t="s">
        <v>13</v>
      </c>
      <c r="B41" s="19">
        <f>SUM('Table 4.4'!B41,'Table 4.7'!B41,'Table 4.10'!B41)+SUM('Table 4.14'!B41,'Table 4.17'!B41,'Table 4.20'!B41)+SUM('Table 4.24'!B41,'Table 4.27'!B41,'Table 4.30'!B41)+SUM('Table 4.34'!B41,'Table 4.37'!B41,'Table 4.40'!B41,'Table 4.43'!B41)+SUM('Table 4.47'!B41,'Table 4.50'!B41,'Table 4.53'!B41,'Table 4.56'!B41,'Table 4.59'!B41)</f>
        <v>0</v>
      </c>
      <c r="C41" s="19">
        <f>SUM('Table 4.4'!C41,'Table 4.7'!C41,'Table 4.10'!C41)+SUM('Table 4.14'!C41,'Table 4.17'!C41,'Table 4.20'!C41)+SUM('Table 4.24'!C41,'Table 4.27'!C41,'Table 4.30'!C41)+SUM('Table 4.34'!C41,'Table 4.37'!C41,'Table 4.40'!C41,'Table 4.43'!C41)+SUM('Table 4.47'!C41,'Table 4.50'!C41,'Table 4.53'!C41,'Table 4.56'!C41,'Table 4.59'!C41)</f>
        <v>68401.137660143708</v>
      </c>
      <c r="D41" s="19">
        <f>SUM('Table 4.4'!D41,'Table 4.7'!D41,'Table 4.10'!D41)+SUM('Table 4.14'!D41,'Table 4.17'!D41,'Table 4.20'!D41)+SUM('Table 4.24'!D41,'Table 4.27'!D41,'Table 4.30'!D41)+SUM('Table 4.34'!D41,'Table 4.37'!D41,'Table 4.40'!D41,'Table 4.43'!D41)+SUM('Table 4.47'!D41,'Table 4.50'!D41,'Table 4.53'!D41,'Table 4.56'!D41,'Table 4.59'!D41)</f>
        <v>1282.0075308024821</v>
      </c>
      <c r="E41" s="19">
        <f>SUM(B41:D41)</f>
        <v>69683.14519094619</v>
      </c>
      <c r="G41" s="51">
        <f>SUM('Table 4.4'!G41,'Table 4.7'!G41,'Table 4.10'!G41)+SUM('Table 4.14'!G41,'Table 4.17'!G41,'Table 4.20'!G41)+SUM('Table 4.24'!G41,'Table 4.27'!G41,'Table 4.30'!G41)+SUM('Table 4.34'!G41,'Table 4.37'!G41,'Table 4.40'!G41,'Table 4.43'!G41)+SUM('Table 4.47'!G41,'Table 4.50'!G41,'Table 4.53'!G41,'Table 4.56'!G41,'Table 4.59'!G41)</f>
        <v>0</v>
      </c>
      <c r="H41" s="51">
        <f>SUM('Table 4.4'!H41,'Table 4.7'!H41,'Table 4.10'!H41)+SUM('Table 4.14'!H41,'Table 4.17'!H41,'Table 4.20'!H41)+SUM('Table 4.24'!H41,'Table 4.27'!H41,'Table 4.30'!H41)+SUM('Table 4.34'!H41,'Table 4.37'!H41,'Table 4.40'!H41,'Table 4.43'!H41)+SUM('Table 4.47'!H41,'Table 4.50'!H41,'Table 4.53'!H41,'Table 4.56'!H41,'Table 4.59'!H41)</f>
        <v>6984.1621393572295</v>
      </c>
      <c r="I41" s="51">
        <f>SUM('Table 4.4'!I41,'Table 4.7'!I41,'Table 4.10'!I41)+SUM('Table 4.14'!I41,'Table 4.17'!I41,'Table 4.20'!I41)+SUM('Table 4.24'!I41,'Table 4.27'!I41,'Table 4.30'!I41)+SUM('Table 4.34'!I41,'Table 4.37'!I41,'Table 4.40'!I41,'Table 4.43'!I41)+SUM('Table 4.47'!I41,'Table 4.50'!I41,'Table 4.53'!I41,'Table 4.56'!I41,'Table 4.59'!I41)</f>
        <v>1264.7752271783556</v>
      </c>
      <c r="J41" s="51">
        <f>SUM(G41:I41)</f>
        <v>8248.9373665355852</v>
      </c>
      <c r="L41" s="22" t="str">
        <f t="shared" ref="L41:O43" si="8">IF(B41&lt;&gt;0,G41/B41,"--")</f>
        <v>--</v>
      </c>
      <c r="M41" s="22">
        <f t="shared" si="8"/>
        <v>0.10210593534362797</v>
      </c>
      <c r="N41" s="22">
        <f t="shared" si="8"/>
        <v>0.98655834446359314</v>
      </c>
      <c r="O41" s="23">
        <f t="shared" si="8"/>
        <v>0.11837779916408474</v>
      </c>
    </row>
    <row r="42" spans="1:15" ht="12.75" customHeight="1" x14ac:dyDescent="0.25">
      <c r="A42" s="27" t="s">
        <v>97</v>
      </c>
      <c r="B42" s="19">
        <f>SUM('Table 4.4'!B42,'Table 4.7'!B42,'Table 4.10'!B42)+SUM('Table 4.14'!B42,'Table 4.17'!B42,'Table 4.20'!B42)+SUM('Table 4.24'!B42,'Table 4.27'!B42,'Table 4.30'!B42)+SUM('Table 4.34'!B42,'Table 4.37'!B42,'Table 4.40'!B42,'Table 4.43'!B42)+SUM('Table 4.47'!B42,'Table 4.50'!B42,'Table 4.53'!B42,'Table 4.56'!B42,'Table 4.59'!B42)</f>
        <v>0</v>
      </c>
      <c r="C42" s="19">
        <f>SUM('Table 4.4'!C42,'Table 4.7'!C42,'Table 4.10'!C42)+SUM('Table 4.14'!C42,'Table 4.17'!C42,'Table 4.20'!C42)+SUM('Table 4.24'!C42,'Table 4.27'!C42,'Table 4.30'!C42)+SUM('Table 4.34'!C42,'Table 4.37'!C42,'Table 4.40'!C42,'Table 4.43'!C42)+SUM('Table 4.47'!C42,'Table 4.50'!C42,'Table 4.53'!C42,'Table 4.56'!C42,'Table 4.59'!C42)</f>
        <v>68401.137660143693</v>
      </c>
      <c r="D42" s="19">
        <f>SUM('Table 4.4'!D42,'Table 4.7'!D42,'Table 4.10'!D42)+SUM('Table 4.14'!D42,'Table 4.17'!D42,'Table 4.20'!D42)+SUM('Table 4.24'!D42,'Table 4.27'!D42,'Table 4.30'!D42)+SUM('Table 4.34'!D42,'Table 4.37'!D42,'Table 4.40'!D42,'Table 4.43'!D42)+SUM('Table 4.47'!D42,'Table 4.50'!D42,'Table 4.53'!D42,'Table 4.56'!D42,'Table 4.59'!D42)</f>
        <v>1282.0075308024821</v>
      </c>
      <c r="E42" s="19">
        <f>SUM(B42:D42)</f>
        <v>69683.145190946176</v>
      </c>
      <c r="G42" s="51">
        <f>SUM('Table 4.4'!G42,'Table 4.7'!G42,'Table 4.10'!G42)+SUM('Table 4.14'!G42,'Table 4.17'!G42,'Table 4.20'!G42)+SUM('Table 4.24'!G42,'Table 4.27'!G42,'Table 4.30'!G42)+SUM('Table 4.34'!G42,'Table 4.37'!G42,'Table 4.40'!G42,'Table 4.43'!G42)+SUM('Table 4.47'!G42,'Table 4.50'!G42,'Table 4.53'!G42,'Table 4.56'!G42,'Table 4.59'!G42)</f>
        <v>0</v>
      </c>
      <c r="H42" s="51">
        <f>SUM('Table 4.4'!H42,'Table 4.7'!H42,'Table 4.10'!H42)+SUM('Table 4.14'!H42,'Table 4.17'!H42,'Table 4.20'!H42)+SUM('Table 4.24'!H42,'Table 4.27'!H42,'Table 4.30'!H42)+SUM('Table 4.34'!H42,'Table 4.37'!H42,'Table 4.40'!H42,'Table 4.43'!H42)+SUM('Table 4.47'!H42,'Table 4.50'!H42,'Table 4.53'!H42,'Table 4.56'!H42,'Table 4.59'!H42)</f>
        <v>13000.470440691346</v>
      </c>
      <c r="I42" s="51">
        <f>SUM('Table 4.4'!I42,'Table 4.7'!I42,'Table 4.10'!I42)+SUM('Table 4.14'!I42,'Table 4.17'!I42,'Table 4.20'!I42)+SUM('Table 4.24'!I42,'Table 4.27'!I42,'Table 4.30'!I42)+SUM('Table 4.34'!I42,'Table 4.37'!I42,'Table 4.40'!I42,'Table 4.43'!I42)+SUM('Table 4.47'!I42,'Table 4.50'!I42,'Table 4.53'!I42,'Table 4.56'!I42,'Table 4.59'!I42)</f>
        <v>338.91598638842049</v>
      </c>
      <c r="J42" s="51">
        <f>SUM(G42:I42)</f>
        <v>13339.386427079766</v>
      </c>
      <c r="L42" s="22" t="str">
        <f t="shared" si="8"/>
        <v>--</v>
      </c>
      <c r="M42" s="22">
        <f t="shared" si="8"/>
        <v>0.19006219611850875</v>
      </c>
      <c r="N42" s="22">
        <f t="shared" si="8"/>
        <v>0.26436349104460682</v>
      </c>
      <c r="O42" s="23">
        <f t="shared" si="8"/>
        <v>0.19142916684554204</v>
      </c>
    </row>
    <row r="43" spans="1:15" ht="12.75" customHeight="1" x14ac:dyDescent="0.25">
      <c r="A43" s="18" t="s">
        <v>17</v>
      </c>
      <c r="B43" s="19">
        <f>B41</f>
        <v>0</v>
      </c>
      <c r="C43" s="19">
        <f>C41</f>
        <v>68401.137660143708</v>
      </c>
      <c r="D43" s="19">
        <f>D41</f>
        <v>1282.0075308024821</v>
      </c>
      <c r="E43" s="19">
        <f>E41</f>
        <v>69683.14519094619</v>
      </c>
      <c r="G43" s="51">
        <f>SUM(G41:G42)</f>
        <v>0</v>
      </c>
      <c r="H43" s="51">
        <f>SUM(H41:H42)</f>
        <v>19984.632580048576</v>
      </c>
      <c r="I43" s="51">
        <f>SUM(I41:I42)</f>
        <v>1603.6912135667762</v>
      </c>
      <c r="J43" s="51">
        <f>SUM(J41:J42)</f>
        <v>21588.323793615353</v>
      </c>
      <c r="L43" s="22" t="str">
        <f t="shared" si="8"/>
        <v>--</v>
      </c>
      <c r="M43" s="22">
        <f t="shared" si="8"/>
        <v>0.29216813146213672</v>
      </c>
      <c r="N43" s="22">
        <f t="shared" si="8"/>
        <v>1.2509218355082001</v>
      </c>
      <c r="O43" s="23">
        <f t="shared" si="8"/>
        <v>0.30980696600962676</v>
      </c>
    </row>
    <row r="44" spans="1:15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15" ht="12.75" customHeight="1" x14ac:dyDescent="0.25">
      <c r="A45" s="85" t="s">
        <v>33</v>
      </c>
      <c r="B45" s="28">
        <f>SUM(B38,B43)</f>
        <v>1302789.0822836636</v>
      </c>
      <c r="C45" s="28">
        <f>SUM(C38,C43)</f>
        <v>370148.07692453661</v>
      </c>
      <c r="D45" s="28">
        <f>SUM(D38,D43)</f>
        <v>8470.6546018436184</v>
      </c>
      <c r="E45" s="28">
        <f>SUM(E38,E43)</f>
        <v>1681407.813810044</v>
      </c>
      <c r="F45" s="29"/>
      <c r="G45" s="69">
        <f>SUM(G38,G43)</f>
        <v>63162.132429095771</v>
      </c>
      <c r="H45" s="69">
        <f>SUM(H38,H43)</f>
        <v>46620.91603071327</v>
      </c>
      <c r="I45" s="69">
        <f>SUM(I38,I43)</f>
        <v>3321.5734334800532</v>
      </c>
      <c r="J45" s="69">
        <f>SUM(J38,J43)</f>
        <v>113104.62189328909</v>
      </c>
      <c r="K45" s="29"/>
      <c r="L45" s="31">
        <f t="shared" ref="L45:O46" si="9">IF(B45&lt;&gt;0,G45/B45,"--")</f>
        <v>4.8482239595052982E-2</v>
      </c>
      <c r="M45" s="31">
        <f t="shared" si="9"/>
        <v>0.12595206874522824</v>
      </c>
      <c r="N45" s="31">
        <f t="shared" si="9"/>
        <v>0.39212712471561767</v>
      </c>
      <c r="O45" s="32">
        <f t="shared" si="9"/>
        <v>6.7267810321991889E-2</v>
      </c>
    </row>
    <row r="46" spans="1:15" ht="12.75" customHeight="1" x14ac:dyDescent="0.3">
      <c r="A46" s="86" t="s">
        <v>17</v>
      </c>
      <c r="B46" s="19">
        <f>SUM(B32,B45)</f>
        <v>2182487.2762836637</v>
      </c>
      <c r="C46" s="19">
        <f>SUM(C32,C45)</f>
        <v>370148.07692453661</v>
      </c>
      <c r="D46" s="19">
        <f>SUM(D32,D45)</f>
        <v>8470.6546018436184</v>
      </c>
      <c r="E46" s="19">
        <f>SUM(E32,E45)</f>
        <v>2561106.0078100441</v>
      </c>
      <c r="G46" s="51">
        <f>SUM(G32,G45)</f>
        <v>177874.6641301967</v>
      </c>
      <c r="H46" s="51">
        <f>SUM(H32,H45)</f>
        <v>46620.91603071327</v>
      </c>
      <c r="I46" s="51">
        <f>SUM(I32,I45)</f>
        <v>3321.5734334800532</v>
      </c>
      <c r="J46" s="51">
        <f>SUM(J32,J45)</f>
        <v>227817.15359439002</v>
      </c>
      <c r="L46" s="22">
        <f t="shared" si="9"/>
        <v>8.1500893986003631E-2</v>
      </c>
      <c r="M46" s="22">
        <f t="shared" si="9"/>
        <v>0.12595206874522824</v>
      </c>
      <c r="N46" s="22">
        <f t="shared" si="9"/>
        <v>0.39212712471561767</v>
      </c>
      <c r="O46" s="23">
        <f t="shared" si="9"/>
        <v>8.895264502900932E-2</v>
      </c>
    </row>
    <row r="47" spans="1:15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15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15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15" x14ac:dyDescent="0.25">
      <c r="A50" s="18" t="s">
        <v>19</v>
      </c>
      <c r="B50" s="19">
        <f>SUM('Table 4.4'!B50,'Table 4.7'!B50,'Table 4.10'!B50)+SUM('Table 4.14'!B50,'Table 4.17'!B50,'Table 4.20'!B50)+SUM('Table 4.24'!B50,'Table 4.27'!B50,'Table 4.30'!B50)+SUM('Table 4.34'!B50,'Table 4.37'!B50,'Table 4.40'!B50,'Table 4.43'!B50)+SUM('Table 4.47'!B50,'Table 4.50'!B50,'Table 4.53'!B50,'Table 4.56'!B50,'Table 4.59'!B50)</f>
        <v>404161.88262565527</v>
      </c>
      <c r="C50" s="19">
        <f>SUM('Table 4.4'!C50,'Table 4.7'!C50,'Table 4.10'!C50)+SUM('Table 4.14'!C50,'Table 4.17'!C50,'Table 4.20'!C50)+SUM('Table 4.24'!C50,'Table 4.27'!C50,'Table 4.30'!C50)+SUM('Table 4.34'!C50,'Table 4.37'!C50,'Table 4.40'!C50,'Table 4.43'!C50)+SUM('Table 4.47'!C50,'Table 4.50'!C50,'Table 4.53'!C50,'Table 4.56'!C50,'Table 4.59'!C50)</f>
        <v>0</v>
      </c>
      <c r="D50" s="19">
        <f>SUM('Table 4.4'!D50,'Table 4.7'!D50,'Table 4.10'!D50)+SUM('Table 4.14'!D50,'Table 4.17'!D50,'Table 4.20'!D50)+SUM('Table 4.24'!D50,'Table 4.27'!D50,'Table 4.30'!D50)+SUM('Table 4.34'!D50,'Table 4.37'!D50,'Table 4.40'!D50,'Table 4.43'!D50)+SUM('Table 4.47'!D50,'Table 4.50'!D50,'Table 4.53'!D50,'Table 4.56'!D50,'Table 4.59'!D50)</f>
        <v>0</v>
      </c>
      <c r="E50" s="19">
        <f>SUM(B50:D50)</f>
        <v>404161.88262565527</v>
      </c>
      <c r="G50" s="51">
        <f>SUM('Table 4.4'!G50,'Table 4.7'!G50,'Table 4.10'!G50)+SUM('Table 4.14'!G50,'Table 4.17'!G50,'Table 4.20'!G50)+SUM('Table 4.24'!G50,'Table 4.27'!G50,'Table 4.30'!G50)+SUM('Table 4.34'!G50,'Table 4.37'!G50,'Table 4.40'!G50,'Table 4.43'!G50)+SUM('Table 4.47'!G50,'Table 4.50'!G50,'Table 4.53'!G50,'Table 4.56'!G50,'Table 4.59'!G50)</f>
        <v>26836.441165308024</v>
      </c>
      <c r="H50" s="51">
        <f>SUM('Table 4.4'!H50,'Table 4.7'!H50,'Table 4.10'!H50)+SUM('Table 4.14'!H50,'Table 4.17'!H50,'Table 4.20'!H50)+SUM('Table 4.24'!H50,'Table 4.27'!H50,'Table 4.30'!H50)+SUM('Table 4.34'!H50,'Table 4.37'!H50,'Table 4.40'!H50,'Table 4.43'!H50)+SUM('Table 4.47'!H50,'Table 4.50'!H50,'Table 4.53'!H50,'Table 4.56'!H50,'Table 4.59'!H50)</f>
        <v>0</v>
      </c>
      <c r="I50" s="51">
        <f>SUM('Table 4.4'!I50,'Table 4.7'!I50,'Table 4.10'!I50)+SUM('Table 4.14'!I50,'Table 4.17'!I50,'Table 4.20'!I50)+SUM('Table 4.24'!I50,'Table 4.27'!I50,'Table 4.30'!I50)+SUM('Table 4.34'!I50,'Table 4.37'!I50,'Table 4.40'!I50,'Table 4.43'!I50)+SUM('Table 4.47'!I50,'Table 4.50'!I50,'Table 4.53'!I50,'Table 4.56'!I50,'Table 4.59'!I50)</f>
        <v>0</v>
      </c>
      <c r="J50" s="51">
        <f>SUM(G50:I50)</f>
        <v>26836.441165308024</v>
      </c>
      <c r="L50" s="22">
        <f t="shared" ref="L50:O52" si="10">IF(B50&lt;&gt;0,G50/B50,"--")</f>
        <v>6.6400228024879326E-2</v>
      </c>
      <c r="M50" s="22" t="str">
        <f t="shared" si="10"/>
        <v>--</v>
      </c>
      <c r="N50" s="22" t="str">
        <f t="shared" si="10"/>
        <v>--</v>
      </c>
      <c r="O50" s="23">
        <f t="shared" si="10"/>
        <v>6.6400228024879326E-2</v>
      </c>
    </row>
    <row r="51" spans="1:15" x14ac:dyDescent="0.25">
      <c r="A51" s="18" t="s">
        <v>20</v>
      </c>
      <c r="B51" s="19">
        <f>SUM('Table 4.4'!B51,'Table 4.7'!B51,'Table 4.10'!B51)+SUM('Table 4.14'!B51,'Table 4.17'!B51,'Table 4.20'!B51)+SUM('Table 4.24'!B51,'Table 4.27'!B51,'Table 4.30'!B51)+SUM('Table 4.34'!B51,'Table 4.37'!B51,'Table 4.40'!B51,'Table 4.43'!B51)+SUM('Table 4.47'!B51,'Table 4.50'!B51,'Table 4.53'!B51,'Table 4.56'!B51,'Table 4.59'!B51)</f>
        <v>611.3417309229543</v>
      </c>
      <c r="C51" s="19">
        <f>SUM('Table 4.4'!C51,'Table 4.7'!C51,'Table 4.10'!C51)+SUM('Table 4.14'!C51,'Table 4.17'!C51,'Table 4.20'!C51)+SUM('Table 4.24'!C51,'Table 4.27'!C51,'Table 4.30'!C51)+SUM('Table 4.34'!C51,'Table 4.37'!C51,'Table 4.40'!C51,'Table 4.43'!C51)+SUM('Table 4.47'!C51,'Table 4.50'!C51,'Table 4.53'!C51,'Table 4.56'!C51,'Table 4.59'!C51)</f>
        <v>0</v>
      </c>
      <c r="D51" s="19">
        <f>SUM('Table 4.4'!D51,'Table 4.7'!D51,'Table 4.10'!D51)+SUM('Table 4.14'!D51,'Table 4.17'!D51,'Table 4.20'!D51)+SUM('Table 4.24'!D51,'Table 4.27'!D51,'Table 4.30'!D51)+SUM('Table 4.34'!D51,'Table 4.37'!D51,'Table 4.40'!D51,'Table 4.43'!D51)+SUM('Table 4.47'!D51,'Table 4.50'!D51,'Table 4.53'!D51,'Table 4.56'!D51,'Table 4.59'!D51)</f>
        <v>0</v>
      </c>
      <c r="E51" s="19">
        <f>SUM(B51:D51)</f>
        <v>611.3417309229543</v>
      </c>
      <c r="G51" s="51">
        <f>SUM('Table 4.4'!G51,'Table 4.7'!G51,'Table 4.10'!G51)+SUM('Table 4.14'!G51,'Table 4.17'!G51,'Table 4.20'!G51)+SUM('Table 4.24'!G51,'Table 4.27'!G51,'Table 4.30'!G51)+SUM('Table 4.34'!G51,'Table 4.37'!G51,'Table 4.40'!G51,'Table 4.43'!G51)+SUM('Table 4.47'!G51,'Table 4.50'!G51,'Table 4.53'!G51,'Table 4.56'!G51,'Table 4.59'!G51)</f>
        <v>468.54213126316466</v>
      </c>
      <c r="H51" s="51">
        <f>SUM('Table 4.4'!H51,'Table 4.7'!H51,'Table 4.10'!H51)+SUM('Table 4.14'!H51,'Table 4.17'!H51,'Table 4.20'!H51)+SUM('Table 4.24'!H51,'Table 4.27'!H51,'Table 4.30'!H51)+SUM('Table 4.34'!H51,'Table 4.37'!H51,'Table 4.40'!H51,'Table 4.43'!H51)+SUM('Table 4.47'!H51,'Table 4.50'!H51,'Table 4.53'!H51,'Table 4.56'!H51,'Table 4.59'!H51)</f>
        <v>0</v>
      </c>
      <c r="I51" s="51">
        <f>SUM('Table 4.4'!I51,'Table 4.7'!I51,'Table 4.10'!I51)+SUM('Table 4.14'!I51,'Table 4.17'!I51,'Table 4.20'!I51)+SUM('Table 4.24'!I51,'Table 4.27'!I51,'Table 4.30'!I51)+SUM('Table 4.34'!I51,'Table 4.37'!I51,'Table 4.40'!I51,'Table 4.43'!I51)+SUM('Table 4.47'!I51,'Table 4.50'!I51,'Table 4.53'!I51,'Table 4.56'!I51,'Table 4.59'!I51)</f>
        <v>0</v>
      </c>
      <c r="J51" s="51">
        <f>SUM(G51:I51)</f>
        <v>468.54213126316466</v>
      </c>
      <c r="L51" s="22">
        <f t="shared" si="10"/>
        <v>0.76641607723359184</v>
      </c>
      <c r="M51" s="22" t="str">
        <f t="shared" si="10"/>
        <v>--</v>
      </c>
      <c r="N51" s="22" t="str">
        <f t="shared" si="10"/>
        <v>--</v>
      </c>
      <c r="O51" s="23">
        <f t="shared" si="10"/>
        <v>0.76641607723359184</v>
      </c>
    </row>
    <row r="52" spans="1:15" x14ac:dyDescent="0.25">
      <c r="A52" s="18" t="s">
        <v>31</v>
      </c>
      <c r="B52" s="19">
        <f>SUM(B50:B51)</f>
        <v>404773.2243565782</v>
      </c>
      <c r="C52" s="19">
        <f>SUM(C50:C51)</f>
        <v>0</v>
      </c>
      <c r="D52" s="19">
        <f>SUM(D50:D51)</f>
        <v>0</v>
      </c>
      <c r="E52" s="19">
        <f>SUM(E50:E51)</f>
        <v>404773.2243565782</v>
      </c>
      <c r="G52" s="51">
        <f>SUM(G50:G51)</f>
        <v>27304.98329657119</v>
      </c>
      <c r="H52" s="51">
        <f>SUM(H50:H51)</f>
        <v>0</v>
      </c>
      <c r="I52" s="51">
        <f>SUM(I50:I51)</f>
        <v>0</v>
      </c>
      <c r="J52" s="51">
        <f>SUM(J50:J51)</f>
        <v>27304.98329657119</v>
      </c>
      <c r="L52" s="22">
        <f t="shared" si="10"/>
        <v>6.7457483977540283E-2</v>
      </c>
      <c r="M52" s="22" t="str">
        <f t="shared" si="10"/>
        <v>--</v>
      </c>
      <c r="N52" s="22" t="str">
        <f t="shared" si="10"/>
        <v>--</v>
      </c>
      <c r="O52" s="23">
        <f t="shared" si="10"/>
        <v>6.7457483977540283E-2</v>
      </c>
    </row>
    <row r="53" spans="1:15" ht="13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15" x14ac:dyDescent="0.25">
      <c r="A54" s="18" t="s">
        <v>19</v>
      </c>
      <c r="B54" s="19">
        <f>SUM('Table 4.4'!B54,'Table 4.7'!B54,'Table 4.10'!B54)+SUM('Table 4.14'!B54,'Table 4.17'!B54,'Table 4.20'!B54)+SUM('Table 4.24'!B54,'Table 4.27'!B54,'Table 4.30'!B54)+SUM('Table 4.34'!B54,'Table 4.37'!B54,'Table 4.40'!B54,'Table 4.43'!B54)+SUM('Table 4.47'!B54,'Table 4.50'!B54,'Table 4.53'!B54,'Table 4.56'!B54,'Table 4.59'!B54)</f>
        <v>0</v>
      </c>
      <c r="C54" s="19">
        <f>SUM('Table 4.4'!C54,'Table 4.7'!C54,'Table 4.10'!C54)+SUM('Table 4.14'!C54,'Table 4.17'!C54,'Table 4.20'!C54)+SUM('Table 4.24'!C54,'Table 4.27'!C54,'Table 4.30'!C54)+SUM('Table 4.34'!C54,'Table 4.37'!C54,'Table 4.40'!C54,'Table 4.43'!C54)+SUM('Table 4.47'!C54,'Table 4.50'!C54,'Table 4.53'!C54,'Table 4.56'!C54,'Table 4.59'!C54)</f>
        <v>57165.604763597381</v>
      </c>
      <c r="D54" s="19">
        <f>SUM('Table 4.4'!D54,'Table 4.7'!D54,'Table 4.10'!D54)+SUM('Table 4.14'!D54,'Table 4.17'!D54,'Table 4.20'!D54)+SUM('Table 4.24'!D54,'Table 4.27'!D54,'Table 4.30'!D54)+SUM('Table 4.34'!D54,'Table 4.37'!D54,'Table 4.40'!D54,'Table 4.43'!D54)+SUM('Table 4.47'!D54,'Table 4.50'!D54,'Table 4.53'!D54,'Table 4.56'!D54,'Table 4.59'!D54)</f>
        <v>1191.8121870795464</v>
      </c>
      <c r="E54" s="19">
        <f>SUM(B54:D54)</f>
        <v>58357.416950676925</v>
      </c>
      <c r="G54" s="51">
        <f>SUM('Table 4.4'!G54,'Table 4.7'!G54,'Table 4.10'!G54)+SUM('Table 4.14'!G54,'Table 4.17'!G54,'Table 4.20'!G54)+SUM('Table 4.24'!G54,'Table 4.27'!G54,'Table 4.30'!G54)+SUM('Table 4.34'!G54,'Table 4.37'!G54,'Table 4.40'!G54,'Table 4.43'!G54)+SUM('Table 4.47'!G54,'Table 4.50'!G54,'Table 4.53'!G54,'Table 4.56'!G54,'Table 4.59'!G54)</f>
        <v>0</v>
      </c>
      <c r="H54" s="51">
        <f>SUM('Table 4.4'!H54,'Table 4.7'!H54,'Table 4.10'!H54)+SUM('Table 4.14'!H54,'Table 4.17'!H54,'Table 4.20'!H54)+SUM('Table 4.24'!H54,'Table 4.27'!H54,'Table 4.30'!H54)+SUM('Table 4.34'!H54,'Table 4.37'!H54,'Table 4.40'!H54,'Table 4.43'!H54)+SUM('Table 4.47'!H54,'Table 4.50'!H54,'Table 4.53'!H54,'Table 4.56'!H54,'Table 4.59'!H54)</f>
        <v>40782.134246723763</v>
      </c>
      <c r="I54" s="51">
        <f>SUM('Table 4.4'!I54,'Table 4.7'!I54,'Table 4.10'!I54)+SUM('Table 4.14'!I54,'Table 4.17'!I54,'Table 4.20'!I54)+SUM('Table 4.24'!I54,'Table 4.27'!I54,'Table 4.30'!I54)+SUM('Table 4.34'!I54,'Table 4.37'!I54,'Table 4.40'!I54,'Table 4.43'!I54)+SUM('Table 4.47'!I54,'Table 4.50'!I54,'Table 4.53'!I54,'Table 4.56'!I54,'Table 4.59'!I54)</f>
        <v>835.07127691835933</v>
      </c>
      <c r="J54" s="51">
        <f>SUM(G54:I54)</f>
        <v>41617.205523642122</v>
      </c>
      <c r="L54" s="22" t="str">
        <f t="shared" ref="L54:O57" si="11">IF(B54&lt;&gt;0,G54/B54,"--")</f>
        <v>--</v>
      </c>
      <c r="M54" s="22">
        <f t="shared" si="11"/>
        <v>0.71340335531084087</v>
      </c>
      <c r="N54" s="22">
        <f t="shared" si="11"/>
        <v>0.7006735507250047</v>
      </c>
      <c r="O54" s="23">
        <f t="shared" si="11"/>
        <v>0.71314337916663695</v>
      </c>
    </row>
    <row r="55" spans="1:15" x14ac:dyDescent="0.25">
      <c r="A55" s="18" t="s">
        <v>20</v>
      </c>
      <c r="B55" s="19">
        <f>SUM('Table 4.4'!B55,'Table 4.7'!B55,'Table 4.10'!B55)+SUM('Table 4.14'!B55,'Table 4.17'!B55,'Table 4.20'!B55)+SUM('Table 4.24'!B55,'Table 4.27'!B55,'Table 4.30'!B55)+SUM('Table 4.34'!B55,'Table 4.37'!B55,'Table 4.40'!B55,'Table 4.43'!B55)+SUM('Table 4.47'!B55,'Table 4.50'!B55,'Table 4.53'!B55,'Table 4.56'!B55,'Table 4.59'!B55)</f>
        <v>6812.4025295735046</v>
      </c>
      <c r="C55" s="19">
        <f>SUM('Table 4.4'!C55,'Table 4.7'!C55,'Table 4.10'!C55)+SUM('Table 4.14'!C55,'Table 4.17'!C55,'Table 4.20'!C55)+SUM('Table 4.24'!C55,'Table 4.27'!C55,'Table 4.30'!C55)+SUM('Table 4.34'!C55,'Table 4.37'!C55,'Table 4.40'!C55,'Table 4.43'!C55)+SUM('Table 4.47'!C55,'Table 4.50'!C55,'Table 4.53'!C55,'Table 4.56'!C55,'Table 4.59'!C55)</f>
        <v>6327.3594849208312</v>
      </c>
      <c r="D55" s="19">
        <f>SUM('Table 4.4'!D55,'Table 4.7'!D55,'Table 4.10'!D55)+SUM('Table 4.14'!D55,'Table 4.17'!D55,'Table 4.20'!D55)+SUM('Table 4.24'!D55,'Table 4.27'!D55,'Table 4.30'!D55)+SUM('Table 4.34'!D55,'Table 4.37'!D55,'Table 4.40'!D55,'Table 4.43'!D55)+SUM('Table 4.47'!D55,'Table 4.50'!D55,'Table 4.53'!D55,'Table 4.56'!D55,'Table 4.59'!D55)</f>
        <v>88.114245435645145</v>
      </c>
      <c r="E55" s="19">
        <f>SUM(B55:D55)</f>
        <v>13227.876259929981</v>
      </c>
      <c r="G55" s="51">
        <f>SUM('Table 4.4'!G55,'Table 4.7'!G55,'Table 4.10'!G55)+SUM('Table 4.14'!G55,'Table 4.17'!G55,'Table 4.20'!G55)+SUM('Table 4.24'!G55,'Table 4.27'!G55,'Table 4.30'!G55)+SUM('Table 4.34'!G55,'Table 4.37'!G55,'Table 4.40'!G55,'Table 4.43'!G55)+SUM('Table 4.47'!G55,'Table 4.50'!G55,'Table 4.53'!G55,'Table 4.56'!G55,'Table 4.59'!G55)</f>
        <v>8776.1937977534762</v>
      </c>
      <c r="H55" s="51">
        <f>SUM('Table 4.4'!H55,'Table 4.7'!H55,'Table 4.10'!H55)+SUM('Table 4.14'!H55,'Table 4.17'!H55,'Table 4.20'!H55)+SUM('Table 4.24'!H55,'Table 4.27'!H55,'Table 4.30'!H55)+SUM('Table 4.34'!H55,'Table 4.37'!H55,'Table 4.40'!H55,'Table 4.43'!H55)+SUM('Table 4.47'!H55,'Table 4.50'!H55,'Table 4.53'!H55,'Table 4.56'!H55,'Table 4.59'!H55)</f>
        <v>9944.1897728928125</v>
      </c>
      <c r="I55" s="51">
        <f>SUM('Table 4.4'!I55,'Table 4.7'!I55,'Table 4.10'!I55)+SUM('Table 4.14'!I55,'Table 4.17'!I55,'Table 4.20'!I55)+SUM('Table 4.24'!I55,'Table 4.27'!I55,'Table 4.30'!I55)+SUM('Table 4.34'!I55,'Table 4.37'!I55,'Table 4.40'!I55,'Table 4.43'!I55)+SUM('Table 4.47'!I55,'Table 4.50'!I55,'Table 4.53'!I55,'Table 4.56'!I55,'Table 4.59'!I55)</f>
        <v>110.09524063403884</v>
      </c>
      <c r="J55" s="51">
        <f>SUM(G55:I55)</f>
        <v>18830.478811280329</v>
      </c>
      <c r="L55" s="22">
        <f t="shared" si="11"/>
        <v>1.2882670628540964</v>
      </c>
      <c r="M55" s="22">
        <f t="shared" si="11"/>
        <v>1.5716176386992868</v>
      </c>
      <c r="N55" s="22">
        <f t="shared" si="11"/>
        <v>1.2494601762713575</v>
      </c>
      <c r="O55" s="23">
        <f t="shared" si="11"/>
        <v>1.4235451285798468</v>
      </c>
    </row>
    <row r="56" spans="1:15" x14ac:dyDescent="0.25">
      <c r="A56" s="79" t="s">
        <v>33</v>
      </c>
      <c r="B56" s="28">
        <f>SUM(B54:B55)</f>
        <v>6812.4025295735046</v>
      </c>
      <c r="C56" s="28">
        <f>SUM(C54:C55)</f>
        <v>63492.964248518212</v>
      </c>
      <c r="D56" s="28">
        <f>SUM(D54:D55)</f>
        <v>1279.9264325151917</v>
      </c>
      <c r="E56" s="28">
        <f>SUM(E54:E55)</f>
        <v>71585.293210606906</v>
      </c>
      <c r="F56" s="29"/>
      <c r="G56" s="69">
        <f>SUM(G54:G55)</f>
        <v>8776.1937977534762</v>
      </c>
      <c r="H56" s="69">
        <f>SUM(H54:H55)</f>
        <v>50726.324019616572</v>
      </c>
      <c r="I56" s="69">
        <f>SUM(I54:I55)</f>
        <v>945.1665175523982</v>
      </c>
      <c r="J56" s="69">
        <f>SUM(J54:J55)</f>
        <v>60447.684334922451</v>
      </c>
      <c r="K56" s="29"/>
      <c r="L56" s="31">
        <f t="shared" si="11"/>
        <v>1.2882670628540964</v>
      </c>
      <c r="M56" s="31">
        <f t="shared" si="11"/>
        <v>0.79892826898218749</v>
      </c>
      <c r="N56" s="31">
        <f t="shared" si="11"/>
        <v>0.73845378417183349</v>
      </c>
      <c r="O56" s="32">
        <f t="shared" si="11"/>
        <v>0.84441484589694771</v>
      </c>
    </row>
    <row r="57" spans="1:15" ht="13.5" thickBot="1" x14ac:dyDescent="0.35">
      <c r="A57" s="33" t="s">
        <v>17</v>
      </c>
      <c r="B57" s="104">
        <f>SUM(B52,B56)</f>
        <v>411585.62688615173</v>
      </c>
      <c r="C57" s="104">
        <f>SUM(C52,C56)</f>
        <v>63492.964248518212</v>
      </c>
      <c r="D57" s="104">
        <f>SUM(D52,D56)</f>
        <v>1279.9264325151917</v>
      </c>
      <c r="E57" s="104">
        <f>SUM(E52,E56)</f>
        <v>476358.5175671851</v>
      </c>
      <c r="F57" s="84"/>
      <c r="G57" s="81">
        <f>SUM(G52,G56)</f>
        <v>36081.177094324667</v>
      </c>
      <c r="H57" s="81">
        <f>SUM(H52,H56)</f>
        <v>50726.324019616572</v>
      </c>
      <c r="I57" s="81">
        <f>SUM(I52,I56)</f>
        <v>945.1665175523982</v>
      </c>
      <c r="J57" s="81">
        <f>SUM(J52,J56)</f>
        <v>87752.667631493649</v>
      </c>
      <c r="K57" s="84"/>
      <c r="L57" s="40">
        <f t="shared" si="11"/>
        <v>8.7663841342800447E-2</v>
      </c>
      <c r="M57" s="40">
        <f t="shared" si="11"/>
        <v>0.79892826898218749</v>
      </c>
      <c r="N57" s="40">
        <f t="shared" si="11"/>
        <v>0.73845378417183349</v>
      </c>
      <c r="O57" s="41">
        <f t="shared" si="11"/>
        <v>0.18421559475761259</v>
      </c>
    </row>
    <row r="58" spans="1:15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15" ht="13" x14ac:dyDescent="0.3">
      <c r="A59" s="42" t="s">
        <v>21</v>
      </c>
      <c r="B59" s="19">
        <f>B46</f>
        <v>2182487.2762836637</v>
      </c>
      <c r="C59" s="19">
        <f>C46</f>
        <v>370148.07692453661</v>
      </c>
      <c r="D59" s="19">
        <f>D46</f>
        <v>8470.6546018436184</v>
      </c>
      <c r="E59" s="19">
        <f>E46</f>
        <v>2561106.0078100441</v>
      </c>
      <c r="G59" s="51">
        <f>SUM(G46,G57)</f>
        <v>213955.84122452137</v>
      </c>
      <c r="H59" s="51">
        <f>SUM(H46,H57)</f>
        <v>97347.240050329841</v>
      </c>
      <c r="I59" s="51">
        <f>SUM(I46,I57)</f>
        <v>4266.7399510324512</v>
      </c>
      <c r="J59" s="51">
        <f>SUM(J46,J57)</f>
        <v>315569.82122588367</v>
      </c>
      <c r="L59" s="22">
        <f>IF(B59&lt;&gt;0,G59/B59,"--")</f>
        <v>9.8033030272160426E-2</v>
      </c>
      <c r="M59" s="22">
        <f>IF(C59&lt;&gt;0,H59/C59,"--")</f>
        <v>0.26299539594846083</v>
      </c>
      <c r="N59" s="22">
        <f>IF(D59&lt;&gt;0,I59/D59,"--")</f>
        <v>0.50370840880512413</v>
      </c>
      <c r="O59" s="22">
        <f>IF(E59&lt;&gt;0,J59/E59,"--")</f>
        <v>0.12321622777954505</v>
      </c>
    </row>
    <row r="60" spans="1:15" hidden="1" x14ac:dyDescent="0.25">
      <c r="B60" s="19"/>
      <c r="C60" s="19"/>
      <c r="D60" s="19"/>
      <c r="E60" s="19"/>
      <c r="G60" s="51"/>
      <c r="H60" s="51"/>
      <c r="I60" s="51"/>
      <c r="J60" s="51"/>
    </row>
    <row r="61" spans="1:15" hidden="1" x14ac:dyDescent="0.25">
      <c r="A61" s="89"/>
      <c r="B61" s="71"/>
      <c r="C61" s="71"/>
      <c r="D61" s="71"/>
      <c r="E61" s="19"/>
      <c r="G61" s="71"/>
      <c r="H61" s="71"/>
      <c r="I61" s="71"/>
      <c r="L61" s="71"/>
      <c r="M61" s="71"/>
      <c r="N61" s="89" t="s">
        <v>115</v>
      </c>
      <c r="O61" s="161">
        <v>0</v>
      </c>
    </row>
    <row r="62" spans="1:15" hidden="1" x14ac:dyDescent="0.25">
      <c r="B62" s="71"/>
      <c r="C62" s="71"/>
      <c r="D62" s="71"/>
      <c r="E62" s="19"/>
      <c r="G62" s="71"/>
      <c r="H62" s="71"/>
      <c r="I62" s="71"/>
      <c r="L62" s="71"/>
      <c r="M62" s="71"/>
      <c r="N62" s="71"/>
      <c r="O62" s="161">
        <v>0</v>
      </c>
    </row>
    <row r="63" spans="1:15" hidden="1" x14ac:dyDescent="0.25">
      <c r="B63" s="71"/>
      <c r="C63" s="71"/>
      <c r="D63" s="71"/>
      <c r="E63" s="19"/>
      <c r="G63" s="71"/>
      <c r="H63" s="71"/>
      <c r="I63" s="71"/>
      <c r="L63" s="71"/>
      <c r="M63" s="71"/>
      <c r="N63" s="71"/>
      <c r="O63" s="161">
        <v>0</v>
      </c>
    </row>
    <row r="64" spans="1:15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3:D12"/>
  <sheetViews>
    <sheetView tabSelected="1" zoomScale="70" workbookViewId="0"/>
  </sheetViews>
  <sheetFormatPr defaultRowHeight="12.5" x14ac:dyDescent="0.25"/>
  <cols>
    <col min="2" max="2" width="16.90625" bestFit="1" customWidth="1"/>
    <col min="3" max="3" width="10" bestFit="1" customWidth="1"/>
    <col min="4" max="4" width="10.54296875" bestFit="1" customWidth="1"/>
  </cols>
  <sheetData>
    <row r="3" spans="2:4" x14ac:dyDescent="0.25">
      <c r="B3" s="29" t="s">
        <v>203</v>
      </c>
      <c r="C3" s="29" t="s">
        <v>204</v>
      </c>
      <c r="D3" s="73" t="s">
        <v>205</v>
      </c>
    </row>
    <row r="4" spans="2:4" x14ac:dyDescent="0.25">
      <c r="B4" t="s">
        <v>206</v>
      </c>
      <c r="C4" t="s">
        <v>207</v>
      </c>
      <c r="D4" s="190">
        <f>'Table 4.11'!C58</f>
        <v>-6.6613381477509392E-16</v>
      </c>
    </row>
    <row r="5" spans="2:4" x14ac:dyDescent="0.25">
      <c r="B5" t="s">
        <v>55</v>
      </c>
      <c r="C5" t="s">
        <v>208</v>
      </c>
      <c r="D5" s="190">
        <f>'Table 4.21'!C58</f>
        <v>5.8286708792820718E-16</v>
      </c>
    </row>
    <row r="6" spans="2:4" x14ac:dyDescent="0.25">
      <c r="B6" s="46" t="s">
        <v>60</v>
      </c>
      <c r="C6" t="s">
        <v>209</v>
      </c>
      <c r="D6" s="190">
        <f>'Table 4.31'!C58</f>
        <v>-5.562911242762425E-13</v>
      </c>
    </row>
    <row r="7" spans="2:4" x14ac:dyDescent="0.25">
      <c r="B7" t="s">
        <v>69</v>
      </c>
      <c r="C7" s="46" t="s">
        <v>210</v>
      </c>
      <c r="D7" s="190">
        <f>'Table 4.44'!C58</f>
        <v>-1.9068080447937064E-14</v>
      </c>
    </row>
    <row r="8" spans="2:4" x14ac:dyDescent="0.25">
      <c r="B8" t="s">
        <v>211</v>
      </c>
      <c r="C8" s="46" t="s">
        <v>212</v>
      </c>
      <c r="D8" s="190">
        <f>'Table 4.60'!C58</f>
        <v>-1.6653345369377348E-16</v>
      </c>
    </row>
    <row r="9" spans="2:4" x14ac:dyDescent="0.25">
      <c r="B9" t="s">
        <v>15</v>
      </c>
      <c r="C9" s="46" t="s">
        <v>213</v>
      </c>
      <c r="D9" s="190">
        <f>'Table 4.61'!C58</f>
        <v>-2.7284841053187847E-12</v>
      </c>
    </row>
    <row r="10" spans="2:4" x14ac:dyDescent="0.25">
      <c r="B10" t="s">
        <v>214</v>
      </c>
      <c r="C10" s="46" t="s">
        <v>215</v>
      </c>
      <c r="D10" s="190">
        <f>SUM('Table 4.62'!O57:O59)</f>
        <v>0</v>
      </c>
    </row>
    <row r="11" spans="2:4" x14ac:dyDescent="0.25">
      <c r="B11" s="46" t="s">
        <v>216</v>
      </c>
      <c r="C11" s="46" t="s">
        <v>217</v>
      </c>
      <c r="D11" s="190">
        <f>SUM('Table 4.63'!O66:O68)</f>
        <v>0</v>
      </c>
    </row>
    <row r="12" spans="2:4" x14ac:dyDescent="0.25">
      <c r="B12" s="46" t="s">
        <v>218</v>
      </c>
      <c r="C12" s="46" t="s">
        <v>219</v>
      </c>
      <c r="D12" s="190">
        <f>SUM('Table 4.64'!O61:O63)</f>
        <v>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Y73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3" width="0" hidden="1" customWidth="1"/>
    <col min="24" max="24" width="3.6328125" hidden="1" customWidth="1"/>
    <col min="25" max="25" width="0" hidden="1" customWidth="1"/>
  </cols>
  <sheetData>
    <row r="1" spans="1:25" s="3" customFormat="1" ht="15.5" x14ac:dyDescent="0.35">
      <c r="A1" s="1" t="str">
        <f>VLOOKUP(Y6,TabName,5,FALSE)</f>
        <v>Table 4.5 - Cost of Forwarded UAA Mail -- First-Class Mail, Presorted (1), PARS Environment, FY 23</v>
      </c>
      <c r="B1" s="2"/>
      <c r="C1" s="2"/>
      <c r="D1" s="2"/>
      <c r="E1" s="2"/>
    </row>
    <row r="2" spans="1:25" s="3" customFormat="1" ht="8.15" customHeight="1" thickBot="1" x14ac:dyDescent="0.4">
      <c r="A2" s="1"/>
      <c r="B2" s="2"/>
      <c r="C2" s="2"/>
      <c r="D2" s="2"/>
      <c r="E2" s="2"/>
    </row>
    <row r="3" spans="1:25" s="3" customFormat="1" ht="15.5" x14ac:dyDescent="0.35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s="3" customFormat="1" ht="12.75" customHeight="1" x14ac:dyDescent="0.3">
      <c r="A4" s="8"/>
      <c r="B4" s="9" t="s">
        <v>1</v>
      </c>
      <c r="C4" s="10"/>
      <c r="D4" s="10"/>
      <c r="E4" s="10"/>
      <c r="G4" s="9" t="s">
        <v>2</v>
      </c>
      <c r="H4" s="11"/>
      <c r="I4" s="11"/>
      <c r="J4" s="11"/>
      <c r="L4" s="9" t="s">
        <v>3</v>
      </c>
      <c r="M4" s="11"/>
      <c r="N4" s="11"/>
      <c r="O4" s="12"/>
      <c r="Q4"/>
      <c r="R4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X4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3" x14ac:dyDescent="0.3">
      <c r="A6" s="77" t="s">
        <v>23</v>
      </c>
      <c r="B6" s="14"/>
      <c r="C6" s="14"/>
      <c r="D6" s="14"/>
      <c r="E6" s="14"/>
      <c r="G6" s="14"/>
      <c r="H6" s="14"/>
      <c r="I6" s="14"/>
      <c r="J6" s="14"/>
      <c r="L6" s="14"/>
      <c r="M6" s="14"/>
      <c r="N6" s="14"/>
      <c r="O6" s="15"/>
      <c r="Y6">
        <v>5</v>
      </c>
    </row>
    <row r="7" spans="1:25" ht="13" x14ac:dyDescent="0.3">
      <c r="A7" s="16" t="s">
        <v>102</v>
      </c>
      <c r="B7" s="14"/>
      <c r="C7" s="14"/>
      <c r="D7" s="14"/>
      <c r="E7" s="14"/>
      <c r="G7" s="14"/>
      <c r="H7" s="14"/>
      <c r="I7" s="14"/>
      <c r="J7" s="14"/>
      <c r="L7" s="14"/>
      <c r="M7" s="14"/>
      <c r="N7" s="14"/>
      <c r="O7" s="15"/>
    </row>
    <row r="8" spans="1:25" x14ac:dyDescent="0.25">
      <c r="A8" s="18" t="s">
        <v>13</v>
      </c>
      <c r="B8" s="64">
        <v>948.14604279066054</v>
      </c>
      <c r="C8" s="64">
        <v>0</v>
      </c>
      <c r="D8" s="64">
        <v>0</v>
      </c>
      <c r="E8" s="54">
        <f t="shared" ref="E8:E13" si="0">SUM(B8:D8)</f>
        <v>948.14604279066054</v>
      </c>
      <c r="F8" s="50"/>
      <c r="G8" s="51">
        <v>69.398231828092548</v>
      </c>
      <c r="H8" s="51">
        <v>0</v>
      </c>
      <c r="I8" s="51">
        <v>0</v>
      </c>
      <c r="J8" s="51">
        <f t="shared" ref="J8:J13" si="1">SUM(G8:I8)</f>
        <v>69.398231828092548</v>
      </c>
      <c r="K8" s="50"/>
      <c r="L8" s="22">
        <f t="shared" ref="L8:O14" si="2">IF(B8&lt;&gt;0,G8/B8,"--")</f>
        <v>7.3193610157180039E-2</v>
      </c>
      <c r="M8" s="22" t="str">
        <f t="shared" si="2"/>
        <v>--</v>
      </c>
      <c r="N8" s="22" t="str">
        <f t="shared" si="2"/>
        <v>--</v>
      </c>
      <c r="O8" s="23">
        <f t="shared" si="2"/>
        <v>7.3193610157180039E-2</v>
      </c>
      <c r="Q8">
        <v>28</v>
      </c>
      <c r="U8" s="24">
        <f>VLOOKUP($Y$6,FMap,5,FALSE)</f>
        <v>1</v>
      </c>
      <c r="V8" s="25">
        <f>VLOOKUP($Y$6,FMap,6,FALSE)</f>
        <v>23</v>
      </c>
      <c r="W8" s="26">
        <f>VLOOKUP($Y$6,FMap,7,FALSE)</f>
        <v>45</v>
      </c>
    </row>
    <row r="9" spans="1:25" x14ac:dyDescent="0.25">
      <c r="A9" s="27" t="s">
        <v>24</v>
      </c>
      <c r="B9" s="64">
        <v>948.14604279066054</v>
      </c>
      <c r="C9" s="64">
        <v>0</v>
      </c>
      <c r="D9" s="64">
        <v>0</v>
      </c>
      <c r="E9" s="54">
        <f t="shared" si="0"/>
        <v>948.14604279066054</v>
      </c>
      <c r="F9" s="50"/>
      <c r="G9" s="51">
        <v>7.269837687367346</v>
      </c>
      <c r="H9" s="51">
        <v>0</v>
      </c>
      <c r="I9" s="51">
        <v>0</v>
      </c>
      <c r="J9" s="51">
        <f t="shared" si="1"/>
        <v>7.269837687367346</v>
      </c>
      <c r="K9" s="50"/>
      <c r="L9" s="22">
        <f t="shared" si="2"/>
        <v>7.6674239613658763E-3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7.6674239613658763E-3</v>
      </c>
      <c r="Q9">
        <v>29</v>
      </c>
      <c r="U9">
        <f>$U$8</f>
        <v>1</v>
      </c>
      <c r="V9">
        <f>$V$8</f>
        <v>23</v>
      </c>
      <c r="W9">
        <f>$W$8</f>
        <v>45</v>
      </c>
    </row>
    <row r="10" spans="1:25" x14ac:dyDescent="0.25">
      <c r="A10" s="18" t="s">
        <v>25</v>
      </c>
      <c r="B10" s="54">
        <v>18962.920855813194</v>
      </c>
      <c r="C10" s="54">
        <v>0</v>
      </c>
      <c r="D10" s="54">
        <v>0</v>
      </c>
      <c r="E10" s="54">
        <f t="shared" si="0"/>
        <v>18962.920855813194</v>
      </c>
      <c r="F10" s="50"/>
      <c r="G10" s="51">
        <v>1230.817787388469</v>
      </c>
      <c r="H10" s="51">
        <v>0</v>
      </c>
      <c r="I10" s="51">
        <v>0</v>
      </c>
      <c r="J10" s="51">
        <f t="shared" si="1"/>
        <v>1230.817787388469</v>
      </c>
      <c r="K10" s="50"/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30</v>
      </c>
      <c r="S10">
        <v>10</v>
      </c>
      <c r="U10">
        <f>$U$8</f>
        <v>1</v>
      </c>
      <c r="V10">
        <f>$V$8</f>
        <v>23</v>
      </c>
      <c r="W10">
        <f>$W$8</f>
        <v>45</v>
      </c>
    </row>
    <row r="11" spans="1:25" x14ac:dyDescent="0.25">
      <c r="A11" s="18" t="s">
        <v>26</v>
      </c>
      <c r="B11" s="54">
        <v>7083.3245938484624</v>
      </c>
      <c r="C11" s="54">
        <v>0</v>
      </c>
      <c r="D11" s="54">
        <v>0</v>
      </c>
      <c r="E11" s="54">
        <f t="shared" si="0"/>
        <v>7083.3245938484624</v>
      </c>
      <c r="F11" s="50"/>
      <c r="G11" s="51">
        <v>0</v>
      </c>
      <c r="H11" s="51">
        <v>0</v>
      </c>
      <c r="I11" s="51">
        <v>0</v>
      </c>
      <c r="J11" s="51">
        <f t="shared" si="1"/>
        <v>0</v>
      </c>
      <c r="K11" s="50"/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31</v>
      </c>
      <c r="S11">
        <v>10</v>
      </c>
      <c r="U11">
        <f>$U$8</f>
        <v>1</v>
      </c>
      <c r="V11">
        <f>$V$8</f>
        <v>23</v>
      </c>
      <c r="W11">
        <f>$W$8</f>
        <v>45</v>
      </c>
    </row>
    <row r="12" spans="1:25" x14ac:dyDescent="0.25">
      <c r="A12" s="27" t="s">
        <v>92</v>
      </c>
      <c r="B12" s="54">
        <v>11009.458532201252</v>
      </c>
      <c r="C12" s="54">
        <v>0</v>
      </c>
      <c r="D12" s="54">
        <v>0</v>
      </c>
      <c r="E12" s="54">
        <f t="shared" si="0"/>
        <v>11009.458532201252</v>
      </c>
      <c r="F12" s="50"/>
      <c r="G12" s="51">
        <v>1092.0170531784988</v>
      </c>
      <c r="H12" s="51">
        <v>0</v>
      </c>
      <c r="I12" s="51">
        <v>0</v>
      </c>
      <c r="J12" s="51">
        <f t="shared" si="1"/>
        <v>1092.0170531784988</v>
      </c>
      <c r="K12" s="50"/>
      <c r="L12" s="22">
        <f t="shared" si="2"/>
        <v>9.9188988267178563E-2</v>
      </c>
      <c r="M12" s="22" t="str">
        <f t="shared" si="2"/>
        <v>--</v>
      </c>
      <c r="N12" s="22" t="str">
        <f t="shared" si="2"/>
        <v>--</v>
      </c>
      <c r="O12" s="23">
        <f t="shared" si="2"/>
        <v>9.9188988267178563E-2</v>
      </c>
      <c r="Q12">
        <f>Q11+1</f>
        <v>32</v>
      </c>
      <c r="R12">
        <v>33</v>
      </c>
      <c r="S12">
        <v>10</v>
      </c>
      <c r="U12">
        <f>$U$8</f>
        <v>1</v>
      </c>
      <c r="V12">
        <f>$V$8</f>
        <v>23</v>
      </c>
      <c r="W12">
        <f>$W$8</f>
        <v>45</v>
      </c>
    </row>
    <row r="13" spans="1:25" x14ac:dyDescent="0.25">
      <c r="A13" s="27" t="s">
        <v>93</v>
      </c>
      <c r="B13" s="54">
        <v>870.13772976348002</v>
      </c>
      <c r="C13" s="54">
        <v>0</v>
      </c>
      <c r="D13" s="54">
        <v>0</v>
      </c>
      <c r="E13" s="54">
        <f t="shared" si="0"/>
        <v>870.13772976348002</v>
      </c>
      <c r="F13" s="50"/>
      <c r="G13" s="51">
        <v>272.95402913722893</v>
      </c>
      <c r="H13" s="51">
        <v>0</v>
      </c>
      <c r="I13" s="51">
        <v>0</v>
      </c>
      <c r="J13" s="51">
        <f t="shared" si="1"/>
        <v>272.95402913722893</v>
      </c>
      <c r="K13" s="50"/>
      <c r="L13" s="22">
        <f t="shared" si="2"/>
        <v>0.31369060299387663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0.31369060299387663</v>
      </c>
      <c r="Q13">
        <v>35</v>
      </c>
      <c r="S13">
        <v>10</v>
      </c>
      <c r="U13">
        <f>$U$8</f>
        <v>1</v>
      </c>
      <c r="V13">
        <f>$V$8</f>
        <v>23</v>
      </c>
      <c r="W13">
        <f>$W$8</f>
        <v>45</v>
      </c>
    </row>
    <row r="14" spans="1:25" x14ac:dyDescent="0.25">
      <c r="A14" s="18" t="s">
        <v>17</v>
      </c>
      <c r="B14" s="54">
        <f>B10</f>
        <v>18962.920855813194</v>
      </c>
      <c r="C14" s="54">
        <f>C10</f>
        <v>0</v>
      </c>
      <c r="D14" s="54">
        <f>D10</f>
        <v>0</v>
      </c>
      <c r="E14" s="54">
        <f>E10</f>
        <v>18962.920855813194</v>
      </c>
      <c r="F14" s="50"/>
      <c r="G14" s="51">
        <f>SUM(G8:G13)</f>
        <v>2672.4569392196568</v>
      </c>
      <c r="H14" s="51">
        <f>SUM(H8:H13)</f>
        <v>0</v>
      </c>
      <c r="I14" s="51">
        <f>SUM(I8:I13)</f>
        <v>0</v>
      </c>
      <c r="J14" s="51">
        <f>SUM(J8:J13)</f>
        <v>2672.4569392196568</v>
      </c>
      <c r="K14" s="50"/>
      <c r="L14" s="22">
        <f t="shared" si="2"/>
        <v>0.14093065933987692</v>
      </c>
      <c r="M14" s="22" t="str">
        <f t="shared" si="2"/>
        <v>--</v>
      </c>
      <c r="N14" s="22" t="str">
        <f t="shared" si="2"/>
        <v>--</v>
      </c>
      <c r="O14" s="23">
        <f t="shared" si="2"/>
        <v>0.14093065933987692</v>
      </c>
    </row>
    <row r="15" spans="1:25" ht="5.15" customHeight="1" x14ac:dyDescent="0.25">
      <c r="A15" s="18"/>
      <c r="B15" s="54"/>
      <c r="C15" s="54"/>
      <c r="D15" s="54"/>
      <c r="E15" s="54"/>
      <c r="F15" s="50"/>
      <c r="G15" s="51"/>
      <c r="H15" s="51"/>
      <c r="I15" s="51"/>
      <c r="J15" s="51"/>
      <c r="K15" s="50"/>
      <c r="L15" s="49"/>
      <c r="M15" s="49"/>
      <c r="N15" s="49"/>
      <c r="O15" s="52"/>
    </row>
    <row r="16" spans="1:25" ht="13" x14ac:dyDescent="0.3">
      <c r="A16" s="16" t="s">
        <v>28</v>
      </c>
      <c r="B16" s="54"/>
      <c r="C16" s="54"/>
      <c r="D16" s="54"/>
      <c r="E16" s="54"/>
      <c r="F16" s="50"/>
      <c r="G16" s="51"/>
      <c r="H16" s="51"/>
      <c r="I16" s="51"/>
      <c r="J16" s="51"/>
      <c r="K16" s="50"/>
      <c r="L16" s="49"/>
      <c r="M16" s="49"/>
      <c r="N16" s="49"/>
      <c r="O16" s="52"/>
    </row>
    <row r="17" spans="1:23" x14ac:dyDescent="0.25">
      <c r="A17" s="27" t="s">
        <v>29</v>
      </c>
      <c r="B17" s="54">
        <f>B14</f>
        <v>18962.920855813194</v>
      </c>
      <c r="C17" s="54">
        <f>C14</f>
        <v>0</v>
      </c>
      <c r="D17" s="54">
        <f>D14</f>
        <v>0</v>
      </c>
      <c r="E17" s="54">
        <f>SUM(B17:D17)</f>
        <v>18962.920855813194</v>
      </c>
      <c r="F17" s="50"/>
      <c r="G17" s="51">
        <v>2456.8579530533457</v>
      </c>
      <c r="H17" s="51">
        <v>0</v>
      </c>
      <c r="I17" s="51">
        <v>0</v>
      </c>
      <c r="J17" s="51">
        <f>SUM(G17:I17)</f>
        <v>2456.8579530533457</v>
      </c>
      <c r="K17" s="50"/>
      <c r="L17" s="22">
        <f t="shared" ref="L17:O19" si="3">IF(B17&lt;&gt;0,G17/B17,"--")</f>
        <v>0.12956115630784704</v>
      </c>
      <c r="M17" s="22" t="str">
        <f t="shared" si="3"/>
        <v>--</v>
      </c>
      <c r="N17" s="22" t="str">
        <f t="shared" si="3"/>
        <v>--</v>
      </c>
      <c r="O17" s="23">
        <f t="shared" si="3"/>
        <v>0.12956115630784704</v>
      </c>
      <c r="Q17">
        <v>38</v>
      </c>
      <c r="U17">
        <f>$U$8</f>
        <v>1</v>
      </c>
      <c r="V17">
        <f>$V$8</f>
        <v>23</v>
      </c>
      <c r="W17">
        <f>$W$8</f>
        <v>45</v>
      </c>
    </row>
    <row r="18" spans="1:23" x14ac:dyDescent="0.25">
      <c r="A18" s="27" t="s">
        <v>30</v>
      </c>
      <c r="B18" s="64">
        <v>0</v>
      </c>
      <c r="C18" s="64">
        <v>0</v>
      </c>
      <c r="D18" s="64">
        <v>0</v>
      </c>
      <c r="E18" s="54">
        <f>SUM(B18:D18)</f>
        <v>0</v>
      </c>
      <c r="F18" s="50"/>
      <c r="G18" s="51">
        <v>0</v>
      </c>
      <c r="H18" s="51">
        <v>0</v>
      </c>
      <c r="I18" s="51">
        <v>0</v>
      </c>
      <c r="J18" s="51">
        <f>SUM(G18:I18)</f>
        <v>0</v>
      </c>
      <c r="K18" s="50"/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39</v>
      </c>
      <c r="U18">
        <f>$U$8</f>
        <v>1</v>
      </c>
      <c r="V18">
        <f>$V$8</f>
        <v>23</v>
      </c>
      <c r="W18">
        <f>$W$8</f>
        <v>45</v>
      </c>
    </row>
    <row r="19" spans="1:23" x14ac:dyDescent="0.25">
      <c r="A19" s="18" t="s">
        <v>17</v>
      </c>
      <c r="B19" s="54">
        <f>B17</f>
        <v>18962.920855813194</v>
      </c>
      <c r="C19" s="54">
        <f>C17</f>
        <v>0</v>
      </c>
      <c r="D19" s="54">
        <f>D17</f>
        <v>0</v>
      </c>
      <c r="E19" s="54">
        <f>E17</f>
        <v>18962.920855813194</v>
      </c>
      <c r="F19" s="50"/>
      <c r="G19" s="51">
        <f>SUM(G17:G18)</f>
        <v>2456.8579530533457</v>
      </c>
      <c r="H19" s="51">
        <f>SUM(H17:H18)</f>
        <v>0</v>
      </c>
      <c r="I19" s="51">
        <f>SUM(I17:I18)</f>
        <v>0</v>
      </c>
      <c r="J19" s="51">
        <f>SUM(J17:J18)</f>
        <v>2456.8579530533457</v>
      </c>
      <c r="K19" s="50"/>
      <c r="L19" s="22">
        <f t="shared" si="3"/>
        <v>0.12956115630784704</v>
      </c>
      <c r="M19" s="22" t="str">
        <f t="shared" si="3"/>
        <v>--</v>
      </c>
      <c r="N19" s="22" t="str">
        <f t="shared" si="3"/>
        <v>--</v>
      </c>
      <c r="O19" s="23">
        <f t="shared" si="3"/>
        <v>0.12956115630784704</v>
      </c>
    </row>
    <row r="20" spans="1:23" ht="5.15" customHeight="1" x14ac:dyDescent="0.25">
      <c r="A20" s="18"/>
      <c r="B20" s="54"/>
      <c r="C20" s="54"/>
      <c r="D20" s="54"/>
      <c r="E20" s="54"/>
      <c r="F20" s="50"/>
      <c r="G20" s="51"/>
      <c r="H20" s="51"/>
      <c r="I20" s="51"/>
      <c r="J20" s="51"/>
      <c r="K20" s="50"/>
      <c r="L20" s="49"/>
      <c r="M20" s="49"/>
      <c r="N20" s="49"/>
      <c r="O20" s="52"/>
    </row>
    <row r="21" spans="1:23" x14ac:dyDescent="0.25">
      <c r="A21" s="18" t="s">
        <v>31</v>
      </c>
      <c r="B21" s="54">
        <f>B19</f>
        <v>18962.920855813194</v>
      </c>
      <c r="C21" s="54">
        <f>C19</f>
        <v>0</v>
      </c>
      <c r="D21" s="54">
        <f>D19</f>
        <v>0</v>
      </c>
      <c r="E21" s="54">
        <f>E19</f>
        <v>18962.920855813194</v>
      </c>
      <c r="F21" s="50"/>
      <c r="G21" s="51">
        <f>SUM(G14,G19)</f>
        <v>5129.3148922730024</v>
      </c>
      <c r="H21" s="51">
        <f>SUM(H14,H19)</f>
        <v>0</v>
      </c>
      <c r="I21" s="51">
        <f>SUM(I14,I19)</f>
        <v>0</v>
      </c>
      <c r="J21" s="51">
        <f>SUM(J14,J19)</f>
        <v>5129.3148922730024</v>
      </c>
      <c r="K21" s="50"/>
      <c r="L21" s="22">
        <f>IF(B21&lt;&gt;0,G21/B21,"--")</f>
        <v>0.27049181564772395</v>
      </c>
      <c r="M21" s="22" t="str">
        <f>IF(C21&lt;&gt;0,H21/C21,"--")</f>
        <v>--</v>
      </c>
      <c r="N21" s="22" t="str">
        <f>IF(D21&lt;&gt;0,I21/D21,"--")</f>
        <v>--</v>
      </c>
      <c r="O21" s="23">
        <f>IF(E21&lt;&gt;0,J21/E21,"--")</f>
        <v>0.27049181564772395</v>
      </c>
    </row>
    <row r="22" spans="1:23" ht="5.15" customHeight="1" x14ac:dyDescent="0.25">
      <c r="A22" s="13"/>
      <c r="B22" s="54"/>
      <c r="C22" s="54"/>
      <c r="D22" s="54"/>
      <c r="E22" s="54"/>
      <c r="F22" s="50"/>
      <c r="G22" s="51"/>
      <c r="H22" s="51"/>
      <c r="I22" s="51"/>
      <c r="J22" s="51"/>
      <c r="K22" s="50"/>
      <c r="L22" s="49"/>
      <c r="M22" s="49"/>
      <c r="N22" s="49"/>
      <c r="O22" s="52"/>
    </row>
    <row r="23" spans="1:23" ht="13" x14ac:dyDescent="0.3">
      <c r="A23" s="78" t="s">
        <v>32</v>
      </c>
      <c r="B23" s="54"/>
      <c r="C23" s="54"/>
      <c r="D23" s="54"/>
      <c r="E23" s="54"/>
      <c r="F23" s="50"/>
      <c r="G23" s="51"/>
      <c r="H23" s="51"/>
      <c r="I23" s="51"/>
      <c r="J23" s="51"/>
      <c r="K23" s="50"/>
      <c r="L23" s="49"/>
      <c r="M23" s="49"/>
      <c r="N23" s="49"/>
      <c r="O23" s="52"/>
    </row>
    <row r="24" spans="1:23" ht="13" x14ac:dyDescent="0.3">
      <c r="A24" s="16" t="s">
        <v>94</v>
      </c>
      <c r="B24" s="64"/>
      <c r="C24" s="64"/>
      <c r="D24" s="64"/>
      <c r="E24" s="64"/>
      <c r="F24" s="50"/>
      <c r="G24" s="51"/>
      <c r="H24" s="51"/>
      <c r="I24" s="51"/>
      <c r="J24" s="51"/>
      <c r="K24" s="50"/>
      <c r="L24" s="50"/>
      <c r="M24" s="50"/>
      <c r="N24" s="50"/>
      <c r="O24" s="53"/>
    </row>
    <row r="25" spans="1:23" x14ac:dyDescent="0.25">
      <c r="A25" s="18" t="s">
        <v>13</v>
      </c>
      <c r="B25" s="64">
        <v>1888.0865369728247</v>
      </c>
      <c r="C25" s="64">
        <v>131.33300012222296</v>
      </c>
      <c r="D25" s="64">
        <v>0</v>
      </c>
      <c r="E25" s="54">
        <f>SUM(B25:D25)</f>
        <v>2019.4195370950476</v>
      </c>
      <c r="F25" s="50"/>
      <c r="G25" s="51">
        <v>136.14054368727167</v>
      </c>
      <c r="H25" s="51">
        <v>13.909862854131497</v>
      </c>
      <c r="I25" s="51">
        <v>0</v>
      </c>
      <c r="J25" s="51">
        <f>SUM(G25:I25)</f>
        <v>150.05040654140316</v>
      </c>
      <c r="K25" s="50"/>
      <c r="L25" s="22">
        <f t="shared" ref="L25:O28" si="4">IF(B25&lt;&gt;0,G25/B25,"--")</f>
        <v>7.2105033864362095E-2</v>
      </c>
      <c r="M25" s="22">
        <f t="shared" si="4"/>
        <v>0.10591293004185166</v>
      </c>
      <c r="N25" s="22" t="str">
        <f t="shared" si="4"/>
        <v>--</v>
      </c>
      <c r="O25" s="23">
        <f t="shared" si="4"/>
        <v>7.4303731238161613E-2</v>
      </c>
      <c r="Q25">
        <v>1</v>
      </c>
      <c r="U25">
        <f>$U$8</f>
        <v>1</v>
      </c>
      <c r="V25">
        <f>$V$8</f>
        <v>23</v>
      </c>
      <c r="W25">
        <f>$W$8</f>
        <v>45</v>
      </c>
    </row>
    <row r="26" spans="1:23" x14ac:dyDescent="0.25">
      <c r="A26" s="27" t="s">
        <v>95</v>
      </c>
      <c r="B26" s="64">
        <v>1888.0865369728253</v>
      </c>
      <c r="C26" s="64">
        <v>131.33300012222296</v>
      </c>
      <c r="D26" s="64">
        <v>0</v>
      </c>
      <c r="E26" s="54">
        <f>SUM(B26:D26)</f>
        <v>2019.4195370950483</v>
      </c>
      <c r="F26" s="50"/>
      <c r="G26" s="51">
        <v>220.84155993188367</v>
      </c>
      <c r="H26" s="51">
        <v>53.592657258980545</v>
      </c>
      <c r="I26" s="51">
        <v>0</v>
      </c>
      <c r="J26" s="51">
        <f>SUM(G26:I26)</f>
        <v>274.43421719086422</v>
      </c>
      <c r="K26" s="50"/>
      <c r="L26" s="22">
        <f t="shared" si="4"/>
        <v>0.116965804059998</v>
      </c>
      <c r="M26" s="22">
        <f t="shared" si="4"/>
        <v>0.40806695353875566</v>
      </c>
      <c r="N26" s="22" t="str">
        <f t="shared" si="4"/>
        <v>--</v>
      </c>
      <c r="O26" s="23">
        <f t="shared" si="4"/>
        <v>0.13589757459989721</v>
      </c>
      <c r="Q26">
        <v>2</v>
      </c>
      <c r="U26">
        <f>$U$8</f>
        <v>1</v>
      </c>
      <c r="V26">
        <f>$V$8</f>
        <v>23</v>
      </c>
      <c r="W26">
        <f>$W$8</f>
        <v>45</v>
      </c>
    </row>
    <row r="27" spans="1:23" x14ac:dyDescent="0.25">
      <c r="A27" s="18" t="s">
        <v>14</v>
      </c>
      <c r="B27" s="64">
        <v>0</v>
      </c>
      <c r="C27" s="64">
        <v>0</v>
      </c>
      <c r="D27" s="64">
        <v>0</v>
      </c>
      <c r="E27" s="54">
        <f>SUM(B27:D27)</f>
        <v>0</v>
      </c>
      <c r="F27" s="50"/>
      <c r="G27" s="51">
        <v>0</v>
      </c>
      <c r="H27" s="51">
        <v>0</v>
      </c>
      <c r="I27" s="51">
        <v>0</v>
      </c>
      <c r="J27" s="51">
        <f>SUM(G27:I27)</f>
        <v>0</v>
      </c>
      <c r="K27" s="50"/>
      <c r="L27" s="22" t="str">
        <f t="shared" si="4"/>
        <v>--</v>
      </c>
      <c r="M27" s="22" t="str">
        <f t="shared" si="4"/>
        <v>--</v>
      </c>
      <c r="N27" s="22" t="str">
        <f t="shared" si="4"/>
        <v>--</v>
      </c>
      <c r="O27" s="23" t="str">
        <f t="shared" si="4"/>
        <v>--</v>
      </c>
      <c r="Q27">
        <v>5</v>
      </c>
      <c r="U27">
        <f>$U$8</f>
        <v>1</v>
      </c>
      <c r="V27">
        <f>$V$8</f>
        <v>23</v>
      </c>
      <c r="W27">
        <f>$W$8</f>
        <v>45</v>
      </c>
    </row>
    <row r="28" spans="1:23" x14ac:dyDescent="0.25">
      <c r="A28" s="18" t="s">
        <v>15</v>
      </c>
      <c r="B28" s="64">
        <f>B25</f>
        <v>1888.0865369728247</v>
      </c>
      <c r="C28" s="64">
        <f>C25</f>
        <v>131.33300012222296</v>
      </c>
      <c r="D28" s="64">
        <f>D25</f>
        <v>0</v>
      </c>
      <c r="E28" s="64">
        <f>E25</f>
        <v>2019.4195370950476</v>
      </c>
      <c r="F28" s="50"/>
      <c r="G28" s="51">
        <f>SUM(G25:G27)</f>
        <v>356.98210361915534</v>
      </c>
      <c r="H28" s="51">
        <f>SUM(H25:H27)</f>
        <v>67.502520113112041</v>
      </c>
      <c r="I28" s="51">
        <f>SUM(I25:I27)</f>
        <v>0</v>
      </c>
      <c r="J28" s="51">
        <f>SUM(J25:J27)</f>
        <v>424.48462373226738</v>
      </c>
      <c r="K28" s="50"/>
      <c r="L28" s="22">
        <f t="shared" si="4"/>
        <v>0.18907083792436014</v>
      </c>
      <c r="M28" s="22">
        <f t="shared" si="4"/>
        <v>0.51397988358060731</v>
      </c>
      <c r="N28" s="22" t="str">
        <f t="shared" si="4"/>
        <v>--</v>
      </c>
      <c r="O28" s="23">
        <f t="shared" si="4"/>
        <v>0.21020130583805888</v>
      </c>
    </row>
    <row r="29" spans="1:23" ht="5.15" customHeight="1" x14ac:dyDescent="0.25">
      <c r="A29" s="13"/>
      <c r="B29" s="64"/>
      <c r="C29" s="64"/>
      <c r="D29" s="64"/>
      <c r="E29" s="64"/>
      <c r="F29" s="50"/>
      <c r="G29" s="51"/>
      <c r="H29" s="51"/>
      <c r="I29" s="51"/>
      <c r="J29" s="51"/>
      <c r="K29" s="50"/>
      <c r="L29" s="57"/>
      <c r="M29" s="57"/>
      <c r="N29" s="57"/>
      <c r="O29" s="58"/>
    </row>
    <row r="30" spans="1:23" ht="13" x14ac:dyDescent="0.3">
      <c r="A30" s="16" t="s">
        <v>96</v>
      </c>
      <c r="B30" s="64"/>
      <c r="C30" s="64"/>
      <c r="D30" s="64"/>
      <c r="E30" s="64"/>
      <c r="F30" s="50"/>
      <c r="G30" s="51"/>
      <c r="H30" s="51"/>
      <c r="I30" s="51"/>
      <c r="J30" s="51"/>
      <c r="K30" s="50"/>
      <c r="L30" s="57"/>
      <c r="M30" s="57"/>
      <c r="N30" s="57"/>
      <c r="O30" s="58"/>
    </row>
    <row r="31" spans="1:23" x14ac:dyDescent="0.25">
      <c r="A31" s="18" t="s">
        <v>13</v>
      </c>
      <c r="B31" s="64">
        <v>0</v>
      </c>
      <c r="C31" s="64">
        <v>420.34679412826159</v>
      </c>
      <c r="D31" s="64">
        <v>16.225097470882222</v>
      </c>
      <c r="E31" s="54">
        <f>SUM(B31:D31)</f>
        <v>436.57189159914384</v>
      </c>
      <c r="F31" s="50"/>
      <c r="G31" s="51">
        <v>0</v>
      </c>
      <c r="H31" s="51">
        <v>30.711551563683965</v>
      </c>
      <c r="I31" s="51">
        <v>1.7014462530196792</v>
      </c>
      <c r="J31" s="51">
        <f>SUM(G31:I31)</f>
        <v>32.412997816703644</v>
      </c>
      <c r="K31" s="50"/>
      <c r="L31" s="22" t="str">
        <f t="shared" ref="L31:O34" si="5">IF(B31&lt;&gt;0,G31/B31,"--")</f>
        <v>--</v>
      </c>
      <c r="M31" s="22">
        <f t="shared" si="5"/>
        <v>7.3062414160610586E-2</v>
      </c>
      <c r="N31" s="22">
        <f t="shared" si="5"/>
        <v>0.10486508670121197</v>
      </c>
      <c r="O31" s="23">
        <f t="shared" si="5"/>
        <v>7.4244353428197685E-2</v>
      </c>
      <c r="Q31">
        <v>0</v>
      </c>
      <c r="U31">
        <f>$U$8</f>
        <v>1</v>
      </c>
      <c r="V31">
        <f>$V$8</f>
        <v>23</v>
      </c>
      <c r="W31">
        <f>$W$8</f>
        <v>45</v>
      </c>
    </row>
    <row r="32" spans="1:23" x14ac:dyDescent="0.25">
      <c r="A32" s="27" t="s">
        <v>97</v>
      </c>
      <c r="B32" s="64">
        <v>0</v>
      </c>
      <c r="C32" s="64">
        <v>420.34679412826142</v>
      </c>
      <c r="D32" s="64">
        <v>16.225097470882222</v>
      </c>
      <c r="E32" s="54">
        <f>SUM(B32:D32)</f>
        <v>436.57189159914367</v>
      </c>
      <c r="F32" s="50"/>
      <c r="G32" s="51">
        <v>0</v>
      </c>
      <c r="H32" s="51">
        <v>131.8588393166373</v>
      </c>
      <c r="I32" s="51">
        <v>5.0896606092754686</v>
      </c>
      <c r="J32" s="51">
        <f>SUM(G32:I32)</f>
        <v>136.94849992591276</v>
      </c>
      <c r="K32" s="50"/>
      <c r="L32" s="22" t="str">
        <f t="shared" si="5"/>
        <v>--</v>
      </c>
      <c r="M32" s="22">
        <f t="shared" si="5"/>
        <v>0.31369060299387674</v>
      </c>
      <c r="N32" s="22">
        <f t="shared" si="5"/>
        <v>0.31369060299387674</v>
      </c>
      <c r="O32" s="23">
        <f t="shared" si="5"/>
        <v>0.31369060299387669</v>
      </c>
      <c r="Q32">
        <v>3</v>
      </c>
      <c r="U32">
        <f>$U$8</f>
        <v>1</v>
      </c>
      <c r="V32">
        <f>$V$8</f>
        <v>23</v>
      </c>
      <c r="W32">
        <f>$W$8</f>
        <v>45</v>
      </c>
    </row>
    <row r="33" spans="1:23" x14ac:dyDescent="0.25">
      <c r="A33" s="27" t="s">
        <v>16</v>
      </c>
      <c r="B33" s="64">
        <v>0</v>
      </c>
      <c r="C33" s="64">
        <v>0</v>
      </c>
      <c r="D33" s="64">
        <v>0</v>
      </c>
      <c r="E33" s="54">
        <f>SUM(B33:D33)</f>
        <v>0</v>
      </c>
      <c r="F33" s="50"/>
      <c r="G33" s="51">
        <v>0</v>
      </c>
      <c r="H33" s="51">
        <v>0</v>
      </c>
      <c r="I33" s="51">
        <v>0</v>
      </c>
      <c r="J33" s="51">
        <f>SUM(G33:I33)</f>
        <v>0</v>
      </c>
      <c r="K33" s="50"/>
      <c r="L33" s="22" t="str">
        <f t="shared" si="5"/>
        <v>--</v>
      </c>
      <c r="M33" s="22" t="str">
        <f t="shared" si="5"/>
        <v>--</v>
      </c>
      <c r="N33" s="22" t="str">
        <f t="shared" si="5"/>
        <v>--</v>
      </c>
      <c r="O33" s="23" t="str">
        <f t="shared" si="5"/>
        <v>--</v>
      </c>
      <c r="Q33">
        <v>6</v>
      </c>
      <c r="U33">
        <f>$U$8</f>
        <v>1</v>
      </c>
      <c r="V33">
        <f>$V$8</f>
        <v>23</v>
      </c>
      <c r="W33">
        <f>$W$8</f>
        <v>45</v>
      </c>
    </row>
    <row r="34" spans="1:23" x14ac:dyDescent="0.25">
      <c r="A34" s="18" t="s">
        <v>15</v>
      </c>
      <c r="B34" s="64">
        <f>B31</f>
        <v>0</v>
      </c>
      <c r="C34" s="64">
        <f>C31</f>
        <v>420.34679412826159</v>
      </c>
      <c r="D34" s="64">
        <f>D31</f>
        <v>16.225097470882222</v>
      </c>
      <c r="E34" s="64">
        <f>E31</f>
        <v>436.57189159914384</v>
      </c>
      <c r="F34" s="50"/>
      <c r="G34" s="51">
        <f>SUM(G31:G33)</f>
        <v>0</v>
      </c>
      <c r="H34" s="51">
        <f>SUM(H31:H33)</f>
        <v>162.57039088032127</v>
      </c>
      <c r="I34" s="51">
        <f>SUM(I31:I33)</f>
        <v>6.7911068622951483</v>
      </c>
      <c r="J34" s="51">
        <f>SUM(J31:J33)</f>
        <v>169.36149774261639</v>
      </c>
      <c r="K34" s="50"/>
      <c r="L34" s="22" t="str">
        <f t="shared" si="5"/>
        <v>--</v>
      </c>
      <c r="M34" s="22">
        <f t="shared" si="5"/>
        <v>0.38675301715448723</v>
      </c>
      <c r="N34" s="22">
        <f t="shared" si="5"/>
        <v>0.41855568969508872</v>
      </c>
      <c r="O34" s="23">
        <f t="shared" si="5"/>
        <v>0.38793495642207426</v>
      </c>
    </row>
    <row r="35" spans="1:23" ht="5.15" customHeight="1" x14ac:dyDescent="0.25">
      <c r="A35" s="13"/>
      <c r="B35" s="64"/>
      <c r="C35" s="64"/>
      <c r="D35" s="64"/>
      <c r="E35" s="64"/>
      <c r="F35" s="50"/>
      <c r="G35" s="51"/>
      <c r="H35" s="51"/>
      <c r="I35" s="51"/>
      <c r="J35" s="51"/>
      <c r="K35" s="50"/>
      <c r="L35" s="57"/>
      <c r="M35" s="57"/>
      <c r="N35" s="57"/>
      <c r="O35" s="58"/>
    </row>
    <row r="36" spans="1:23" ht="13" x14ac:dyDescent="0.3">
      <c r="A36" s="16" t="s">
        <v>28</v>
      </c>
      <c r="B36" s="64"/>
      <c r="C36" s="64"/>
      <c r="D36" s="64"/>
      <c r="E36" s="64"/>
      <c r="F36" s="50"/>
      <c r="G36" s="51"/>
      <c r="H36" s="51"/>
      <c r="I36" s="51"/>
      <c r="J36" s="51"/>
      <c r="K36" s="50"/>
      <c r="L36" s="55"/>
      <c r="M36" s="55"/>
      <c r="N36" s="55"/>
      <c r="O36" s="56"/>
    </row>
    <row r="37" spans="1:23" ht="12.75" customHeight="1" x14ac:dyDescent="0.25">
      <c r="A37" s="27" t="s">
        <v>29</v>
      </c>
      <c r="B37" s="64">
        <f>B28+B34</f>
        <v>1888.0865369728247</v>
      </c>
      <c r="C37" s="64">
        <f>C28+C34</f>
        <v>551.67979425048452</v>
      </c>
      <c r="D37" s="64">
        <f>D28+D34</f>
        <v>16.225097470882222</v>
      </c>
      <c r="E37" s="54">
        <f>SUM(B37:D37)</f>
        <v>2455.9914286941912</v>
      </c>
      <c r="F37" s="50"/>
      <c r="G37" s="51">
        <v>414.49447860090305</v>
      </c>
      <c r="H37" s="51">
        <v>229.75325687706248</v>
      </c>
      <c r="I37" s="51">
        <v>54.902411884794475</v>
      </c>
      <c r="J37" s="51">
        <f>SUM(G37:I37)</f>
        <v>699.15014736275998</v>
      </c>
      <c r="K37" s="50"/>
      <c r="L37" s="22">
        <f t="shared" ref="L37:O39" si="6">IF(B37&lt;&gt;0,G37/B37,"--")</f>
        <v>0.21953150477173752</v>
      </c>
      <c r="M37" s="22">
        <f t="shared" si="6"/>
        <v>0.41646125029684411</v>
      </c>
      <c r="N37" s="22">
        <f t="shared" si="6"/>
        <v>3.3837955046694224</v>
      </c>
      <c r="O37" s="23">
        <f t="shared" si="6"/>
        <v>0.28467124892796802</v>
      </c>
      <c r="Q37">
        <v>7</v>
      </c>
      <c r="U37">
        <f>$U$8</f>
        <v>1</v>
      </c>
      <c r="V37">
        <f>$V$8</f>
        <v>23</v>
      </c>
      <c r="W37">
        <f>$W$8</f>
        <v>45</v>
      </c>
    </row>
    <row r="38" spans="1:23" ht="12.75" customHeight="1" x14ac:dyDescent="0.25">
      <c r="A38" s="27" t="s">
        <v>30</v>
      </c>
      <c r="B38" s="64">
        <v>0</v>
      </c>
      <c r="C38" s="64">
        <v>0</v>
      </c>
      <c r="D38" s="64">
        <v>0</v>
      </c>
      <c r="E38" s="54">
        <f>SUM(B38:D38)</f>
        <v>0</v>
      </c>
      <c r="F38" s="50"/>
      <c r="G38" s="51">
        <v>0</v>
      </c>
      <c r="H38" s="51">
        <v>0</v>
      </c>
      <c r="I38" s="51">
        <v>0</v>
      </c>
      <c r="J38" s="51">
        <f>SUM(G38:I38)</f>
        <v>0</v>
      </c>
      <c r="K38" s="50"/>
      <c r="L38" s="22" t="str">
        <f t="shared" si="6"/>
        <v>--</v>
      </c>
      <c r="M38" s="22" t="str">
        <f t="shared" si="6"/>
        <v>--</v>
      </c>
      <c r="N38" s="22" t="str">
        <f t="shared" si="6"/>
        <v>--</v>
      </c>
      <c r="O38" s="23" t="str">
        <f t="shared" si="6"/>
        <v>--</v>
      </c>
      <c r="Q38">
        <v>8</v>
      </c>
      <c r="U38">
        <f>$U$8</f>
        <v>1</v>
      </c>
      <c r="V38">
        <f>$V$8</f>
        <v>23</v>
      </c>
      <c r="W38">
        <f>$W$8</f>
        <v>45</v>
      </c>
    </row>
    <row r="39" spans="1:23" x14ac:dyDescent="0.25">
      <c r="A39" s="18" t="s">
        <v>17</v>
      </c>
      <c r="B39" s="64">
        <f>B37</f>
        <v>1888.0865369728247</v>
      </c>
      <c r="C39" s="64">
        <f>C37</f>
        <v>551.67979425048452</v>
      </c>
      <c r="D39" s="64">
        <f>D37</f>
        <v>16.225097470882222</v>
      </c>
      <c r="E39" s="64">
        <f>E37</f>
        <v>2455.9914286941912</v>
      </c>
      <c r="F39" s="50"/>
      <c r="G39" s="51">
        <f>SUM(G37:G38)</f>
        <v>414.49447860090305</v>
      </c>
      <c r="H39" s="51">
        <f>SUM(H37:H38)</f>
        <v>229.75325687706248</v>
      </c>
      <c r="I39" s="51">
        <f>SUM(I37:I38)</f>
        <v>54.902411884794475</v>
      </c>
      <c r="J39" s="51">
        <f>SUM(J37:J38)</f>
        <v>699.15014736275998</v>
      </c>
      <c r="K39" s="50"/>
      <c r="L39" s="22">
        <f t="shared" si="6"/>
        <v>0.21953150477173752</v>
      </c>
      <c r="M39" s="22">
        <f t="shared" si="6"/>
        <v>0.41646125029684411</v>
      </c>
      <c r="N39" s="22">
        <f t="shared" si="6"/>
        <v>3.3837955046694224</v>
      </c>
      <c r="O39" s="23">
        <f t="shared" si="6"/>
        <v>0.28467124892796802</v>
      </c>
    </row>
    <row r="40" spans="1:23" ht="5.15" customHeight="1" x14ac:dyDescent="0.25">
      <c r="A40" s="18"/>
      <c r="B40" s="64"/>
      <c r="C40" s="64"/>
      <c r="D40" s="64"/>
      <c r="E40" s="54"/>
      <c r="F40" s="50"/>
      <c r="G40" s="51"/>
      <c r="H40" s="51"/>
      <c r="I40" s="51"/>
      <c r="J40" s="51"/>
      <c r="K40" s="50"/>
      <c r="L40" s="55"/>
      <c r="M40" s="55"/>
      <c r="N40" s="55"/>
      <c r="O40" s="56"/>
    </row>
    <row r="41" spans="1:23" x14ac:dyDescent="0.25">
      <c r="A41" s="79" t="s">
        <v>33</v>
      </c>
      <c r="B41" s="68">
        <f>B39</f>
        <v>1888.0865369728247</v>
      </c>
      <c r="C41" s="68">
        <f>C39</f>
        <v>551.67979425048452</v>
      </c>
      <c r="D41" s="68">
        <f>D39</f>
        <v>16.225097470882222</v>
      </c>
      <c r="E41" s="59">
        <f>SUM(B41:D41)</f>
        <v>2455.9914286941912</v>
      </c>
      <c r="F41" s="60"/>
      <c r="G41" s="69">
        <f>SUM(G28,G34,G39)</f>
        <v>771.47658222005839</v>
      </c>
      <c r="H41" s="69">
        <f>SUM(H28,H34,H39)</f>
        <v>459.82616787049579</v>
      </c>
      <c r="I41" s="69">
        <f>SUM(I28,I34,I39)</f>
        <v>61.693518747089627</v>
      </c>
      <c r="J41" s="69">
        <f>SUM(J28,J34,J39)</f>
        <v>1292.9962688376438</v>
      </c>
      <c r="K41" s="60"/>
      <c r="L41" s="31">
        <f t="shared" ref="L41:O42" si="7">IF(B41&lt;&gt;0,G41/B41,"--")</f>
        <v>0.40860234269609769</v>
      </c>
      <c r="M41" s="31">
        <f t="shared" si="7"/>
        <v>0.83350192024926051</v>
      </c>
      <c r="N41" s="31">
        <f t="shared" si="7"/>
        <v>3.8023511943645114</v>
      </c>
      <c r="O41" s="32">
        <f t="shared" si="7"/>
        <v>0.52646611618066919</v>
      </c>
    </row>
    <row r="42" spans="1:23" ht="13.5" thickBot="1" x14ac:dyDescent="0.35">
      <c r="A42" s="33" t="s">
        <v>17</v>
      </c>
      <c r="B42" s="80">
        <f>B21+B41</f>
        <v>20851.007392786018</v>
      </c>
      <c r="C42" s="80">
        <f>C21+C41</f>
        <v>551.67979425048452</v>
      </c>
      <c r="D42" s="80">
        <f>D21+D41</f>
        <v>16.225097470882222</v>
      </c>
      <c r="E42" s="80">
        <f>E21+E41</f>
        <v>21418.912284507387</v>
      </c>
      <c r="F42" s="34"/>
      <c r="G42" s="81">
        <f>SUM(G21,G41)</f>
        <v>5900.7914744930604</v>
      </c>
      <c r="H42" s="81">
        <f>SUM(H21,H41)</f>
        <v>459.82616787049579</v>
      </c>
      <c r="I42" s="81">
        <f>SUM(I21,I41)</f>
        <v>61.693518747089627</v>
      </c>
      <c r="J42" s="81">
        <f>SUM(J21,J41)</f>
        <v>6422.311161110646</v>
      </c>
      <c r="K42" s="34"/>
      <c r="L42" s="40">
        <f t="shared" si="7"/>
        <v>0.28299790812671249</v>
      </c>
      <c r="M42" s="40">
        <f t="shared" si="7"/>
        <v>0.83350192024926051</v>
      </c>
      <c r="N42" s="40">
        <f t="shared" si="7"/>
        <v>3.8023511943645114</v>
      </c>
      <c r="O42" s="41">
        <f t="shared" si="7"/>
        <v>0.29984301143788694</v>
      </c>
    </row>
    <row r="43" spans="1:23" ht="5.15" customHeight="1" thickBot="1" x14ac:dyDescent="0.3">
      <c r="B43" s="65"/>
      <c r="C43" s="65"/>
      <c r="D43" s="65"/>
      <c r="E43" s="65"/>
      <c r="G43" s="51"/>
      <c r="H43" s="51"/>
      <c r="I43" s="51"/>
      <c r="J43" s="51"/>
    </row>
    <row r="44" spans="1:23" ht="15.5" x14ac:dyDescent="0.35">
      <c r="A44" s="4" t="s">
        <v>18</v>
      </c>
      <c r="B44" s="99" t="s">
        <v>1</v>
      </c>
      <c r="C44" s="105"/>
      <c r="D44" s="105"/>
      <c r="E44" s="105"/>
      <c r="F44" s="6"/>
      <c r="G44" s="99" t="s">
        <v>2</v>
      </c>
      <c r="H44" s="100"/>
      <c r="I44" s="100"/>
      <c r="J44" s="100"/>
      <c r="K44" s="6"/>
      <c r="L44" s="99" t="s">
        <v>3</v>
      </c>
      <c r="M44" s="100"/>
      <c r="N44" s="100"/>
      <c r="O44" s="101"/>
    </row>
    <row r="45" spans="1:23" ht="12.75" customHeight="1" x14ac:dyDescent="0.3">
      <c r="A45" s="77" t="s">
        <v>23</v>
      </c>
      <c r="B45" s="14" t="s">
        <v>4</v>
      </c>
      <c r="C45" s="14" t="s">
        <v>5</v>
      </c>
      <c r="D45" s="14" t="s">
        <v>6</v>
      </c>
      <c r="E45" s="14" t="s">
        <v>173</v>
      </c>
      <c r="G45" s="14" t="s">
        <v>4</v>
      </c>
      <c r="H45" s="14" t="s">
        <v>5</v>
      </c>
      <c r="I45" s="14" t="s">
        <v>6</v>
      </c>
      <c r="J45" s="14" t="s">
        <v>173</v>
      </c>
      <c r="L45" s="14" t="s">
        <v>4</v>
      </c>
      <c r="M45" s="14" t="s">
        <v>5</v>
      </c>
      <c r="N45" s="14" t="s">
        <v>6</v>
      </c>
      <c r="O45" s="15" t="s">
        <v>173</v>
      </c>
    </row>
    <row r="46" spans="1:23" ht="12.75" customHeight="1" x14ac:dyDescent="0.25">
      <c r="A46" s="18" t="s">
        <v>19</v>
      </c>
      <c r="B46" s="65">
        <v>2228.8089436337068</v>
      </c>
      <c r="C46" s="65">
        <v>0</v>
      </c>
      <c r="D46" s="65">
        <v>0</v>
      </c>
      <c r="E46" s="54">
        <f>SUM(B46:D46)</f>
        <v>2228.8089436337068</v>
      </c>
      <c r="F46" s="36"/>
      <c r="G46" s="51">
        <v>152.04260811637866</v>
      </c>
      <c r="H46" s="51">
        <v>0</v>
      </c>
      <c r="I46" s="51">
        <v>0</v>
      </c>
      <c r="J46" s="51">
        <f>SUM(G46:I46)</f>
        <v>152.04260811637866</v>
      </c>
      <c r="K46" s="19"/>
      <c r="L46" s="22">
        <f t="shared" ref="L46:O48" si="8">IF(B46&lt;&gt;0,G46/B46,"--")</f>
        <v>6.8216976852443059E-2</v>
      </c>
      <c r="M46" s="22" t="str">
        <f t="shared" si="8"/>
        <v>--</v>
      </c>
      <c r="N46" s="22" t="str">
        <f t="shared" si="8"/>
        <v>--</v>
      </c>
      <c r="O46" s="23">
        <f t="shared" si="8"/>
        <v>6.8216976852443059E-2</v>
      </c>
      <c r="Q46">
        <v>118</v>
      </c>
      <c r="U46">
        <f>$U$8</f>
        <v>1</v>
      </c>
      <c r="V46">
        <f>$V$8</f>
        <v>23</v>
      </c>
      <c r="W46">
        <f>$W$8</f>
        <v>45</v>
      </c>
    </row>
    <row r="47" spans="1:23" ht="12.75" customHeight="1" x14ac:dyDescent="0.25">
      <c r="A47" s="18" t="s">
        <v>20</v>
      </c>
      <c r="B47" s="65">
        <v>1584.1957622907039</v>
      </c>
      <c r="C47" s="65">
        <v>0</v>
      </c>
      <c r="D47" s="65">
        <v>0</v>
      </c>
      <c r="E47" s="54">
        <f>SUM(B47:D47)</f>
        <v>1584.1957622907039</v>
      </c>
      <c r="F47" s="36"/>
      <c r="G47" s="51">
        <v>1214.153101704921</v>
      </c>
      <c r="H47" s="51">
        <v>0</v>
      </c>
      <c r="I47" s="51">
        <v>0</v>
      </c>
      <c r="J47" s="51">
        <f>SUM(G47:I47)</f>
        <v>1214.153101704921</v>
      </c>
      <c r="K47" s="19"/>
      <c r="L47" s="22">
        <f t="shared" si="8"/>
        <v>0.76641607723359184</v>
      </c>
      <c r="M47" s="22" t="str">
        <f t="shared" si="8"/>
        <v>--</v>
      </c>
      <c r="N47" s="22" t="str">
        <f t="shared" si="8"/>
        <v>--</v>
      </c>
      <c r="O47" s="23">
        <f t="shared" si="8"/>
        <v>0.76641607723359184</v>
      </c>
      <c r="Q47">
        <v>120</v>
      </c>
      <c r="U47">
        <f>$U$8</f>
        <v>1</v>
      </c>
      <c r="V47">
        <f>$V$8</f>
        <v>23</v>
      </c>
      <c r="W47">
        <f>$W$8</f>
        <v>45</v>
      </c>
    </row>
    <row r="48" spans="1:23" ht="12.75" customHeight="1" x14ac:dyDescent="0.25">
      <c r="A48" s="18" t="s">
        <v>31</v>
      </c>
      <c r="B48" s="65">
        <f>SUM(B46:B47)</f>
        <v>3813.0047059244107</v>
      </c>
      <c r="C48" s="65">
        <f>SUM(C46:C47)</f>
        <v>0</v>
      </c>
      <c r="D48" s="65">
        <f>SUM(D46:D47)</f>
        <v>0</v>
      </c>
      <c r="E48" s="65">
        <f>SUM(E46:E47)</f>
        <v>3813.0047059244107</v>
      </c>
      <c r="F48" s="36"/>
      <c r="G48" s="51">
        <f>SUM(G46:G47)</f>
        <v>1366.1957098212997</v>
      </c>
      <c r="H48" s="51">
        <f>SUM(H46:H47)</f>
        <v>0</v>
      </c>
      <c r="I48" s="51">
        <f>SUM(I46:I47)</f>
        <v>0</v>
      </c>
      <c r="J48" s="51">
        <f>SUM(J46:J47)</f>
        <v>1366.1957098212997</v>
      </c>
      <c r="K48" s="19"/>
      <c r="L48" s="22">
        <f t="shared" si="8"/>
        <v>0.35829898339715904</v>
      </c>
      <c r="M48" s="22" t="str">
        <f t="shared" si="8"/>
        <v>--</v>
      </c>
      <c r="N48" s="22" t="str">
        <f t="shared" si="8"/>
        <v>--</v>
      </c>
      <c r="O48" s="23">
        <f t="shared" si="8"/>
        <v>0.35829898339715904</v>
      </c>
    </row>
    <row r="49" spans="1:23" ht="12.75" customHeight="1" x14ac:dyDescent="0.3">
      <c r="A49" s="78" t="s">
        <v>32</v>
      </c>
      <c r="B49" s="65"/>
      <c r="C49" s="65"/>
      <c r="D49" s="65"/>
      <c r="E49" s="66"/>
      <c r="F49" s="36"/>
      <c r="G49" s="51"/>
      <c r="H49" s="51"/>
      <c r="I49" s="51"/>
      <c r="J49" s="51"/>
      <c r="K49" s="19"/>
      <c r="L49" s="19"/>
      <c r="M49" s="36"/>
      <c r="O49" s="17"/>
    </row>
    <row r="50" spans="1:23" ht="12.75" customHeight="1" x14ac:dyDescent="0.25">
      <c r="A50" s="18" t="s">
        <v>19</v>
      </c>
      <c r="B50" s="64">
        <v>0</v>
      </c>
      <c r="C50" s="64">
        <v>41.753433004788391</v>
      </c>
      <c r="D50" s="64">
        <v>0</v>
      </c>
      <c r="E50" s="20">
        <f>SUM(B50:D50)</f>
        <v>41.753433004788391</v>
      </c>
      <c r="F50" s="36"/>
      <c r="G50" s="51">
        <v>0</v>
      </c>
      <c r="H50" s="51">
        <v>24.085454974310498</v>
      </c>
      <c r="I50" s="51">
        <v>0</v>
      </c>
      <c r="J50" s="51">
        <f>SUM(G50:I50)</f>
        <v>24.085454974310498</v>
      </c>
      <c r="K50" s="19"/>
      <c r="L50" s="22" t="str">
        <f t="shared" ref="L50:O53" si="9">IF(B50&lt;&gt;0,G50/B50,"--")</f>
        <v>--</v>
      </c>
      <c r="M50" s="22">
        <f t="shared" si="9"/>
        <v>0.57684969213305926</v>
      </c>
      <c r="N50" s="22" t="str">
        <f t="shared" si="9"/>
        <v>--</v>
      </c>
      <c r="O50" s="23">
        <f t="shared" si="9"/>
        <v>0.57684969213305926</v>
      </c>
      <c r="Q50">
        <v>95</v>
      </c>
      <c r="U50">
        <f>$U$8</f>
        <v>1</v>
      </c>
      <c r="V50">
        <f>$V$8</f>
        <v>23</v>
      </c>
      <c r="W50">
        <f>$W$8</f>
        <v>45</v>
      </c>
    </row>
    <row r="51" spans="1:23" ht="12.75" customHeight="1" x14ac:dyDescent="0.25">
      <c r="A51" s="18" t="s">
        <v>20</v>
      </c>
      <c r="B51" s="64">
        <v>0</v>
      </c>
      <c r="C51" s="64">
        <v>90.558977155856695</v>
      </c>
      <c r="D51" s="64">
        <v>0</v>
      </c>
      <c r="E51" s="20">
        <f>SUM(B51:D51)</f>
        <v>90.558977155856695</v>
      </c>
      <c r="F51" s="36"/>
      <c r="G51" s="51">
        <v>0</v>
      </c>
      <c r="H51" s="51">
        <v>158.89562544266528</v>
      </c>
      <c r="I51" s="51">
        <v>0</v>
      </c>
      <c r="J51" s="51">
        <f>SUM(G51:I51)</f>
        <v>158.89562544266528</v>
      </c>
      <c r="K51" s="19"/>
      <c r="L51" s="22" t="str">
        <f t="shared" si="9"/>
        <v>--</v>
      </c>
      <c r="M51" s="22">
        <f t="shared" si="9"/>
        <v>1.7546093212735572</v>
      </c>
      <c r="N51" s="22" t="str">
        <f t="shared" si="9"/>
        <v>--</v>
      </c>
      <c r="O51" s="23">
        <f t="shared" si="9"/>
        <v>1.7546093212735572</v>
      </c>
      <c r="Q51">
        <v>97</v>
      </c>
      <c r="U51">
        <f>$U$8</f>
        <v>1</v>
      </c>
      <c r="V51">
        <f>$V$8</f>
        <v>23</v>
      </c>
      <c r="W51">
        <f>$W$8</f>
        <v>45</v>
      </c>
    </row>
    <row r="52" spans="1:23" ht="12.75" customHeight="1" x14ac:dyDescent="0.25">
      <c r="A52" s="79" t="s">
        <v>33</v>
      </c>
      <c r="B52" s="103">
        <f>SUM(B50:B51)</f>
        <v>0</v>
      </c>
      <c r="C52" s="103">
        <f>SUM(C50:C51)</f>
        <v>132.31241016064507</v>
      </c>
      <c r="D52" s="103">
        <f>SUM(D50:D51)</f>
        <v>0</v>
      </c>
      <c r="E52" s="103">
        <f>SUM(E50:E51)</f>
        <v>132.31241016064507</v>
      </c>
      <c r="F52" s="102"/>
      <c r="G52" s="69">
        <f>SUM(G50:G51)</f>
        <v>0</v>
      </c>
      <c r="H52" s="69">
        <f>SUM(H50:H51)</f>
        <v>182.98108041697577</v>
      </c>
      <c r="I52" s="69">
        <f>SUM(I50:I51)</f>
        <v>0</v>
      </c>
      <c r="J52" s="69">
        <f>SUM(J50:J51)</f>
        <v>182.98108041697577</v>
      </c>
      <c r="K52" s="28"/>
      <c r="L52" s="31" t="str">
        <f t="shared" si="9"/>
        <v>--</v>
      </c>
      <c r="M52" s="31">
        <f t="shared" si="9"/>
        <v>1.3829472246391108</v>
      </c>
      <c r="N52" s="31" t="str">
        <f t="shared" si="9"/>
        <v>--</v>
      </c>
      <c r="O52" s="32">
        <f t="shared" si="9"/>
        <v>1.3829472246391108</v>
      </c>
    </row>
    <row r="53" spans="1:23" ht="13.5" thickBot="1" x14ac:dyDescent="0.35">
      <c r="A53" s="33" t="s">
        <v>17</v>
      </c>
      <c r="B53" s="82">
        <f>SUM(B48,B52)</f>
        <v>3813.0047059244107</v>
      </c>
      <c r="C53" s="82">
        <f>SUM(C48,C52)</f>
        <v>132.31241016064507</v>
      </c>
      <c r="D53" s="82">
        <f>SUM(D48,D52)</f>
        <v>0</v>
      </c>
      <c r="E53" s="82">
        <f>SUM(E48,E52)</f>
        <v>3945.3171160850557</v>
      </c>
      <c r="F53" s="38"/>
      <c r="G53" s="81">
        <f>SUM(G48,G52)</f>
        <v>1366.1957098212997</v>
      </c>
      <c r="H53" s="81">
        <f>SUM(H48,H52)</f>
        <v>182.98108041697577</v>
      </c>
      <c r="I53" s="81">
        <f>SUM(I48,I52)</f>
        <v>0</v>
      </c>
      <c r="J53" s="81">
        <f>SUM(J48,J52)</f>
        <v>1549.1767902382755</v>
      </c>
      <c r="K53" s="37"/>
      <c r="L53" s="40">
        <f t="shared" si="9"/>
        <v>0.35829898339715904</v>
      </c>
      <c r="M53" s="40">
        <f t="shared" si="9"/>
        <v>1.3829472246391108</v>
      </c>
      <c r="N53" s="40" t="str">
        <f t="shared" si="9"/>
        <v>--</v>
      </c>
      <c r="O53" s="41">
        <f t="shared" si="9"/>
        <v>0.39266217255953462</v>
      </c>
    </row>
    <row r="54" spans="1:23" ht="5.15" customHeight="1" x14ac:dyDescent="0.3">
      <c r="A54" s="42"/>
      <c r="B54" s="65"/>
      <c r="C54" s="65"/>
      <c r="D54" s="65"/>
      <c r="E54" s="67"/>
      <c r="F54" s="36"/>
      <c r="G54" s="51"/>
      <c r="H54" s="51"/>
      <c r="I54" s="51"/>
      <c r="J54" s="51"/>
      <c r="K54" s="19"/>
      <c r="L54" s="19"/>
      <c r="M54" s="36"/>
    </row>
    <row r="55" spans="1:23" ht="13" x14ac:dyDescent="0.3">
      <c r="A55" s="42" t="s">
        <v>21</v>
      </c>
      <c r="B55" s="65">
        <f>B42</f>
        <v>20851.007392786018</v>
      </c>
      <c r="C55" s="65">
        <f>C42</f>
        <v>551.67979425048452</v>
      </c>
      <c r="D55" s="65">
        <f>D42</f>
        <v>16.225097470882222</v>
      </c>
      <c r="E55" s="65">
        <f>E42</f>
        <v>21418.912284507387</v>
      </c>
      <c r="F55" s="42"/>
      <c r="G55" s="51">
        <f>G42+G53</f>
        <v>7266.9871843143601</v>
      </c>
      <c r="H55" s="51">
        <f>H42+H53</f>
        <v>642.80724828747157</v>
      </c>
      <c r="I55" s="51">
        <f>I42+I53</f>
        <v>61.693518747089627</v>
      </c>
      <c r="J55" s="51">
        <f>J42+J53</f>
        <v>7971.4879513489213</v>
      </c>
      <c r="K55" s="19"/>
      <c r="L55" s="22">
        <f>IF(B55&lt;&gt;0,G55/B55,"--")</f>
        <v>0.3485197164540153</v>
      </c>
      <c r="M55" s="22">
        <f>IF(C55&lt;&gt;0,H55/C55,"--")</f>
        <v>1.1651817865847223</v>
      </c>
      <c r="N55" s="22">
        <f>IF(D55&lt;&gt;0,I55/D55,"--")</f>
        <v>3.8023511943645114</v>
      </c>
      <c r="O55" s="22">
        <f>IF(E55&lt;&gt;0,J55/E55,"--")</f>
        <v>0.37217053067231687</v>
      </c>
    </row>
    <row r="56" spans="1:23" hidden="1" x14ac:dyDescent="0.25"/>
    <row r="57" spans="1:23" hidden="1" x14ac:dyDescent="0.25">
      <c r="A57" s="89" t="s">
        <v>115</v>
      </c>
      <c r="B57" s="61">
        <f>B10-SUM(B11:B13)</f>
        <v>0</v>
      </c>
      <c r="C57" s="61">
        <f>C10-SUM(C11:C13)</f>
        <v>0</v>
      </c>
      <c r="D57" s="61">
        <f>D10-SUM(D11:D13)</f>
        <v>0</v>
      </c>
      <c r="E57" s="72"/>
      <c r="G57" s="61">
        <v>0</v>
      </c>
      <c r="H57" s="61">
        <v>0</v>
      </c>
      <c r="I57" s="61">
        <v>0</v>
      </c>
      <c r="K57" s="45"/>
      <c r="L57" s="61">
        <v>5.5511151231257827E-17</v>
      </c>
      <c r="M57" s="61">
        <v>0</v>
      </c>
      <c r="N57" s="61">
        <v>0</v>
      </c>
      <c r="Q57">
        <v>117</v>
      </c>
      <c r="U57">
        <f>$U$8</f>
        <v>1</v>
      </c>
      <c r="V57">
        <f>$V$8</f>
        <v>23</v>
      </c>
      <c r="W57">
        <f>$W$8</f>
        <v>45</v>
      </c>
    </row>
    <row r="58" spans="1:23" hidden="1" x14ac:dyDescent="0.25">
      <c r="G58" s="61">
        <v>0</v>
      </c>
      <c r="H58" s="61">
        <v>0</v>
      </c>
      <c r="I58" s="61">
        <v>0</v>
      </c>
      <c r="K58" s="45"/>
      <c r="L58" s="61">
        <v>0</v>
      </c>
      <c r="M58" s="61">
        <v>0</v>
      </c>
      <c r="N58" s="61">
        <v>0</v>
      </c>
      <c r="Q58">
        <v>94</v>
      </c>
      <c r="U58">
        <f>$U$8</f>
        <v>1</v>
      </c>
      <c r="V58">
        <f>$V$8</f>
        <v>23</v>
      </c>
      <c r="W58">
        <f>$W$8</f>
        <v>45</v>
      </c>
    </row>
    <row r="59" spans="1:23" hidden="1" x14ac:dyDescent="0.25">
      <c r="B59" s="19"/>
      <c r="G59" s="61">
        <v>0</v>
      </c>
      <c r="H59" s="61">
        <v>0</v>
      </c>
      <c r="I59" s="61">
        <v>0</v>
      </c>
      <c r="L59" s="61">
        <v>-5.5511151231257827E-17</v>
      </c>
      <c r="M59" s="61">
        <v>0</v>
      </c>
      <c r="N59" s="61">
        <v>0</v>
      </c>
      <c r="Q59">
        <v>47</v>
      </c>
      <c r="S59">
        <v>31</v>
      </c>
      <c r="U59">
        <f>$U$8</f>
        <v>1</v>
      </c>
      <c r="V59">
        <f>$V$8</f>
        <v>23</v>
      </c>
      <c r="W59">
        <f>$W$8</f>
        <v>45</v>
      </c>
    </row>
    <row r="60" spans="1:23" x14ac:dyDescent="0.25">
      <c r="A60" s="29"/>
      <c r="B60" s="29"/>
      <c r="C60" s="29"/>
      <c r="D60" s="29"/>
      <c r="E60" s="29"/>
    </row>
    <row r="61" spans="1:23" x14ac:dyDescent="0.25">
      <c r="A61" s="3" t="s">
        <v>22</v>
      </c>
      <c r="K61" s="45"/>
      <c r="L61" s="44"/>
      <c r="M61" s="44"/>
      <c r="N61" s="44"/>
    </row>
    <row r="62" spans="1:23" x14ac:dyDescent="0.25">
      <c r="A62" s="46" t="s">
        <v>264</v>
      </c>
      <c r="K62" s="45"/>
      <c r="L62" s="44"/>
      <c r="M62" s="44"/>
      <c r="N62" s="44"/>
    </row>
    <row r="63" spans="1:23" x14ac:dyDescent="0.25">
      <c r="A63" s="46" t="s">
        <v>107</v>
      </c>
      <c r="K63" s="45"/>
      <c r="L63" s="44"/>
      <c r="M63" s="44"/>
      <c r="N63" s="44"/>
    </row>
    <row r="64" spans="1:23" x14ac:dyDescent="0.25">
      <c r="A64" s="46" t="s">
        <v>98</v>
      </c>
    </row>
    <row r="65" spans="1:1" x14ac:dyDescent="0.25">
      <c r="A65" s="46" t="s">
        <v>99</v>
      </c>
    </row>
    <row r="66" spans="1:1" x14ac:dyDescent="0.25">
      <c r="A66" s="46" t="s">
        <v>100</v>
      </c>
    </row>
    <row r="67" spans="1:1" x14ac:dyDescent="0.25">
      <c r="A67" s="46" t="s">
        <v>101</v>
      </c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81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32" width="0" hidden="1" customWidth="1"/>
  </cols>
  <sheetData>
    <row r="1" spans="1:25" s="3" customFormat="1" ht="15.5" x14ac:dyDescent="0.35">
      <c r="A1" s="1" t="str">
        <f>VLOOKUP(Y6,TabName,5,FALSE)</f>
        <v>Table 4.6 - Cost of Returned-to-Sender UAA Mail -- First-Class Mail, Presorted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6</v>
      </c>
    </row>
    <row r="7" spans="1:25" ht="12.75" customHeight="1" x14ac:dyDescent="0.3">
      <c r="A7" s="16" t="s">
        <v>103</v>
      </c>
      <c r="O7" s="17"/>
    </row>
    <row r="8" spans="1:25" ht="12.75" customHeight="1" x14ac:dyDescent="0.25">
      <c r="A8" s="18" t="s">
        <v>13</v>
      </c>
      <c r="B8" s="19">
        <v>493.09051178134877</v>
      </c>
      <c r="C8" s="19">
        <v>0</v>
      </c>
      <c r="D8" s="19">
        <v>0</v>
      </c>
      <c r="E8" s="19">
        <f t="shared" ref="E8:E13" si="0">SUM(B8:D8)</f>
        <v>493.09051178134877</v>
      </c>
      <c r="G8" s="51">
        <v>37.029672284667427</v>
      </c>
      <c r="H8" s="51">
        <v>0</v>
      </c>
      <c r="I8" s="51">
        <v>0</v>
      </c>
      <c r="J8" s="21">
        <f t="shared" ref="J8:J13" si="1">SUM(G8:I8)</f>
        <v>37.029672284667427</v>
      </c>
      <c r="L8" s="22">
        <f t="shared" ref="L8:O14" si="2">IF(B8&lt;&gt;0,G8/B8,"--")</f>
        <v>7.5097109759612451E-2</v>
      </c>
      <c r="M8" s="22" t="str">
        <f t="shared" si="2"/>
        <v>--</v>
      </c>
      <c r="N8" s="22" t="str">
        <f t="shared" si="2"/>
        <v>--</v>
      </c>
      <c r="O8" s="23">
        <f t="shared" si="2"/>
        <v>7.5097109759612451E-2</v>
      </c>
      <c r="Q8">
        <v>38</v>
      </c>
      <c r="U8" s="24">
        <f>VLOOKUP($Y$6,RMap,4,FALSE)</f>
        <v>1</v>
      </c>
      <c r="V8" s="25">
        <f>VLOOKUP($Y$6,RMap,5,FALSE)</f>
        <v>23</v>
      </c>
      <c r="W8" s="26">
        <f>VLOOKUP($Y$6,RMap,6,FALSE)</f>
        <v>45</v>
      </c>
    </row>
    <row r="9" spans="1:25" ht="12.75" customHeight="1" x14ac:dyDescent="0.25">
      <c r="A9" s="27" t="s">
        <v>24</v>
      </c>
      <c r="B9" s="19">
        <v>493.09051178134877</v>
      </c>
      <c r="C9" s="19">
        <v>0</v>
      </c>
      <c r="D9" s="19">
        <v>0</v>
      </c>
      <c r="E9" s="19">
        <f t="shared" si="0"/>
        <v>493.09051178134877</v>
      </c>
      <c r="G9" s="51">
        <v>3.7807340051544776</v>
      </c>
      <c r="H9" s="51">
        <v>0</v>
      </c>
      <c r="I9" s="51">
        <v>0</v>
      </c>
      <c r="J9" s="21">
        <f t="shared" si="1"/>
        <v>3.7807340051544776</v>
      </c>
      <c r="L9" s="22">
        <f t="shared" si="2"/>
        <v>7.6674239613658789E-3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7.6674239613658789E-3</v>
      </c>
      <c r="Q9">
        <v>39</v>
      </c>
      <c r="U9">
        <f>$U$8</f>
        <v>1</v>
      </c>
      <c r="V9">
        <f>$V$8</f>
        <v>23</v>
      </c>
      <c r="W9">
        <f>$W$8</f>
        <v>45</v>
      </c>
    </row>
    <row r="10" spans="1:25" ht="12.75" customHeight="1" x14ac:dyDescent="0.25">
      <c r="A10" s="18" t="s">
        <v>25</v>
      </c>
      <c r="B10" s="19">
        <v>9861.8102356269665</v>
      </c>
      <c r="C10" s="19">
        <v>0</v>
      </c>
      <c r="D10" s="19">
        <v>0</v>
      </c>
      <c r="E10" s="19">
        <f t="shared" si="0"/>
        <v>9861.8102356269665</v>
      </c>
      <c r="G10" s="51">
        <v>640.09608784178079</v>
      </c>
      <c r="H10" s="51">
        <v>0</v>
      </c>
      <c r="I10" s="51">
        <v>0</v>
      </c>
      <c r="J10" s="21">
        <f t="shared" si="1"/>
        <v>640.09608784178079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40</v>
      </c>
      <c r="S10">
        <v>10</v>
      </c>
      <c r="U10">
        <f>$U$8</f>
        <v>1</v>
      </c>
      <c r="V10">
        <f>$V$8</f>
        <v>23</v>
      </c>
      <c r="W10">
        <f>$W$8</f>
        <v>45</v>
      </c>
    </row>
    <row r="11" spans="1:25" ht="12.75" customHeight="1" x14ac:dyDescent="0.25">
      <c r="A11" s="18" t="s">
        <v>26</v>
      </c>
      <c r="B11" s="19">
        <v>3669.198320409751</v>
      </c>
      <c r="C11" s="19">
        <v>0</v>
      </c>
      <c r="D11" s="19">
        <v>0</v>
      </c>
      <c r="E11" s="19">
        <f t="shared" si="0"/>
        <v>3669.198320409751</v>
      </c>
      <c r="G11" s="51">
        <v>0</v>
      </c>
      <c r="H11" s="51">
        <v>0</v>
      </c>
      <c r="I11" s="51">
        <v>0</v>
      </c>
      <c r="J11" s="2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41</v>
      </c>
      <c r="S11">
        <v>10</v>
      </c>
      <c r="U11">
        <f>$U$8</f>
        <v>1</v>
      </c>
      <c r="V11">
        <f>$V$8</f>
        <v>23</v>
      </c>
      <c r="W11">
        <f>$W$8</f>
        <v>45</v>
      </c>
    </row>
    <row r="12" spans="1:25" ht="12.75" customHeight="1" x14ac:dyDescent="0.25">
      <c r="A12" s="27" t="s">
        <v>92</v>
      </c>
      <c r="B12" s="19">
        <v>5702.9557547109443</v>
      </c>
      <c r="C12" s="19">
        <v>0</v>
      </c>
      <c r="D12" s="19">
        <v>0</v>
      </c>
      <c r="E12" s="19">
        <f t="shared" si="0"/>
        <v>5702.9557547109443</v>
      </c>
      <c r="G12" s="51">
        <v>599.10104510759948</v>
      </c>
      <c r="H12" s="51">
        <v>0</v>
      </c>
      <c r="I12" s="51">
        <v>0</v>
      </c>
      <c r="J12" s="21">
        <f t="shared" si="1"/>
        <v>599.10104510759948</v>
      </c>
      <c r="L12" s="22">
        <f t="shared" si="2"/>
        <v>0.10505097196531994</v>
      </c>
      <c r="M12" s="22" t="str">
        <f t="shared" si="2"/>
        <v>--</v>
      </c>
      <c r="N12" s="22" t="str">
        <f t="shared" si="2"/>
        <v>--</v>
      </c>
      <c r="O12" s="23">
        <f t="shared" si="2"/>
        <v>0.10505097196531994</v>
      </c>
      <c r="Q12">
        <v>42</v>
      </c>
      <c r="R12">
        <v>43</v>
      </c>
      <c r="S12">
        <v>10</v>
      </c>
      <c r="U12">
        <f>$U$8</f>
        <v>1</v>
      </c>
      <c r="V12">
        <f>$V$8</f>
        <v>23</v>
      </c>
      <c r="W12">
        <f>$W$8</f>
        <v>45</v>
      </c>
    </row>
    <row r="13" spans="1:25" ht="12.75" customHeight="1" x14ac:dyDescent="0.25">
      <c r="A13" s="27" t="s">
        <v>104</v>
      </c>
      <c r="B13" s="19">
        <v>489.6561605062721</v>
      </c>
      <c r="C13" s="19">
        <v>0</v>
      </c>
      <c r="D13" s="19">
        <v>0</v>
      </c>
      <c r="E13" s="19">
        <f t="shared" si="0"/>
        <v>489.6561605062721</v>
      </c>
      <c r="G13" s="51">
        <v>153.600536248879</v>
      </c>
      <c r="H13" s="51">
        <v>0</v>
      </c>
      <c r="I13" s="51">
        <v>0</v>
      </c>
      <c r="J13" s="21">
        <f t="shared" si="1"/>
        <v>153.600536248879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  <c r="Q13">
        <v>45</v>
      </c>
      <c r="S13">
        <v>10</v>
      </c>
      <c r="U13">
        <f>$U$8</f>
        <v>1</v>
      </c>
      <c r="V13">
        <f>$V$8</f>
        <v>23</v>
      </c>
      <c r="W13">
        <f>$W$8</f>
        <v>45</v>
      </c>
    </row>
    <row r="14" spans="1:25" ht="12.75" customHeight="1" x14ac:dyDescent="0.25">
      <c r="A14" s="18" t="s">
        <v>17</v>
      </c>
      <c r="B14" s="19">
        <f>B10</f>
        <v>9861.8102356269665</v>
      </c>
      <c r="C14" s="19">
        <f>C10</f>
        <v>0</v>
      </c>
      <c r="D14" s="19">
        <f>D10</f>
        <v>0</v>
      </c>
      <c r="E14" s="19">
        <f>E10</f>
        <v>9861.8102356269665</v>
      </c>
      <c r="G14" s="21">
        <f>SUM(G8:G13)</f>
        <v>1433.6080754880813</v>
      </c>
      <c r="H14" s="21">
        <f>SUM(H8:H13)</f>
        <v>0</v>
      </c>
      <c r="I14" s="21">
        <f>SUM(I8:I13)</f>
        <v>0</v>
      </c>
      <c r="J14" s="21">
        <f>SUM(J8:J13)</f>
        <v>1433.6080754880813</v>
      </c>
      <c r="L14" s="22">
        <f t="shared" si="2"/>
        <v>0.14536966755951164</v>
      </c>
      <c r="M14" s="22" t="str">
        <f t="shared" si="2"/>
        <v>--</v>
      </c>
      <c r="N14" s="22" t="str">
        <f t="shared" si="2"/>
        <v>--</v>
      </c>
      <c r="O14" s="23">
        <f t="shared" si="2"/>
        <v>0.14536966755951164</v>
      </c>
    </row>
    <row r="15" spans="1:25" ht="5.15" customHeight="1" x14ac:dyDescent="0.25">
      <c r="A15" s="18"/>
      <c r="O15" s="17"/>
    </row>
    <row r="16" spans="1:25" ht="12.75" customHeight="1" x14ac:dyDescent="0.3">
      <c r="A16" s="16" t="s">
        <v>105</v>
      </c>
      <c r="O16" s="17"/>
    </row>
    <row r="17" spans="1:30" ht="12.75" customHeight="1" x14ac:dyDescent="0.25">
      <c r="A17" s="18" t="s">
        <v>13</v>
      </c>
      <c r="B17" s="19">
        <v>67009.952399704198</v>
      </c>
      <c r="C17" s="19">
        <v>0</v>
      </c>
      <c r="D17" s="19">
        <v>0</v>
      </c>
      <c r="E17" s="19">
        <f t="shared" ref="E17:E22" si="3">SUM(B17:D17)</f>
        <v>67009.952399704198</v>
      </c>
      <c r="G17" s="51">
        <v>4881.3281500547437</v>
      </c>
      <c r="H17" s="51">
        <v>0</v>
      </c>
      <c r="I17" s="51">
        <v>0</v>
      </c>
      <c r="J17" s="21">
        <f t="shared" ref="J17:J22" si="4">SUM(G17:I17)</f>
        <v>4881.3281500547437</v>
      </c>
      <c r="L17" s="22">
        <f t="shared" ref="L17:O23" si="5">IF(B17&lt;&gt;0,G17/B17,"--")</f>
        <v>7.2844823421726407E-2</v>
      </c>
      <c r="M17" s="22" t="str">
        <f t="shared" si="5"/>
        <v>--</v>
      </c>
      <c r="N17" s="22" t="str">
        <f t="shared" si="5"/>
        <v>--</v>
      </c>
      <c r="O17" s="23">
        <f t="shared" si="5"/>
        <v>7.2844823421726407E-2</v>
      </c>
      <c r="Q17">
        <v>48</v>
      </c>
      <c r="R17">
        <v>65</v>
      </c>
      <c r="U17">
        <f t="shared" ref="U17:U22" si="6">$U$8</f>
        <v>1</v>
      </c>
      <c r="V17">
        <f t="shared" ref="V17:V22" si="7">$V$8</f>
        <v>23</v>
      </c>
      <c r="W17">
        <f t="shared" ref="W17:W22" si="8">$W$8</f>
        <v>45</v>
      </c>
    </row>
    <row r="18" spans="1:30" ht="12.75" customHeight="1" x14ac:dyDescent="0.25">
      <c r="A18" s="27" t="s">
        <v>24</v>
      </c>
      <c r="B18" s="19">
        <v>67009.952399704198</v>
      </c>
      <c r="C18" s="19">
        <v>0</v>
      </c>
      <c r="D18" s="19">
        <v>0</v>
      </c>
      <c r="E18" s="19">
        <f t="shared" si="3"/>
        <v>67009.952399704198</v>
      </c>
      <c r="G18" s="51">
        <v>591.22123895271454</v>
      </c>
      <c r="H18" s="51">
        <v>0</v>
      </c>
      <c r="I18" s="51">
        <v>0</v>
      </c>
      <c r="J18" s="21">
        <f t="shared" si="4"/>
        <v>591.22123895271454</v>
      </c>
      <c r="L18" s="22">
        <f t="shared" si="5"/>
        <v>8.8228870157401329E-3</v>
      </c>
      <c r="M18" s="22" t="str">
        <f t="shared" si="5"/>
        <v>--</v>
      </c>
      <c r="N18" s="22" t="str">
        <f t="shared" si="5"/>
        <v>--</v>
      </c>
      <c r="O18" s="23">
        <f t="shared" si="5"/>
        <v>8.8228870157401329E-3</v>
      </c>
      <c r="Q18">
        <v>49</v>
      </c>
      <c r="R18">
        <v>66</v>
      </c>
      <c r="U18">
        <f t="shared" si="6"/>
        <v>1</v>
      </c>
      <c r="V18">
        <f t="shared" si="7"/>
        <v>23</v>
      </c>
      <c r="W18">
        <f t="shared" si="8"/>
        <v>45</v>
      </c>
    </row>
    <row r="19" spans="1:30" ht="12.75" customHeight="1" x14ac:dyDescent="0.25">
      <c r="A19" s="18" t="s">
        <v>25</v>
      </c>
      <c r="B19" s="19">
        <v>67964.707739844744</v>
      </c>
      <c r="C19" s="19">
        <v>0</v>
      </c>
      <c r="D19" s="19">
        <v>0</v>
      </c>
      <c r="E19" s="19">
        <f t="shared" si="3"/>
        <v>67964.707739844744</v>
      </c>
      <c r="G19" s="51">
        <v>-1590.2642352457858</v>
      </c>
      <c r="H19" s="51">
        <v>0</v>
      </c>
      <c r="I19" s="51">
        <v>0</v>
      </c>
      <c r="J19" s="21">
        <f t="shared" si="4"/>
        <v>-1590.2642352457858</v>
      </c>
      <c r="L19" s="22">
        <f t="shared" si="5"/>
        <v>-2.3398382603703645E-2</v>
      </c>
      <c r="M19" s="22" t="str">
        <f t="shared" si="5"/>
        <v>--</v>
      </c>
      <c r="N19" s="22" t="str">
        <f t="shared" si="5"/>
        <v>--</v>
      </c>
      <c r="O19" s="23">
        <f t="shared" si="5"/>
        <v>-2.3398382603703645E-2</v>
      </c>
      <c r="Q19">
        <v>50</v>
      </c>
      <c r="R19">
        <v>67</v>
      </c>
      <c r="S19">
        <v>27</v>
      </c>
      <c r="T19">
        <v>10</v>
      </c>
      <c r="U19">
        <f t="shared" si="6"/>
        <v>1</v>
      </c>
      <c r="V19">
        <f t="shared" si="7"/>
        <v>23</v>
      </c>
      <c r="W19">
        <f t="shared" si="8"/>
        <v>45</v>
      </c>
    </row>
    <row r="20" spans="1:30" ht="12.75" customHeight="1" x14ac:dyDescent="0.25">
      <c r="A20" s="18" t="s">
        <v>26</v>
      </c>
      <c r="B20" s="19">
        <v>25913.258773444784</v>
      </c>
      <c r="C20" s="19">
        <v>0</v>
      </c>
      <c r="D20" s="19">
        <v>0</v>
      </c>
      <c r="E20" s="19">
        <f t="shared" si="3"/>
        <v>25913.258773444784</v>
      </c>
      <c r="G20" s="51">
        <v>0</v>
      </c>
      <c r="H20" s="51">
        <v>0</v>
      </c>
      <c r="I20" s="51">
        <v>0</v>
      </c>
      <c r="J20" s="21">
        <f t="shared" si="4"/>
        <v>0</v>
      </c>
      <c r="L20" s="22">
        <f t="shared" si="5"/>
        <v>0</v>
      </c>
      <c r="M20" s="22" t="str">
        <f t="shared" si="5"/>
        <v>--</v>
      </c>
      <c r="N20" s="22" t="str">
        <f t="shared" si="5"/>
        <v>--</v>
      </c>
      <c r="O20" s="23">
        <f t="shared" si="5"/>
        <v>0</v>
      </c>
      <c r="Q20">
        <v>51</v>
      </c>
      <c r="R20">
        <v>68</v>
      </c>
      <c r="S20">
        <v>27</v>
      </c>
      <c r="T20">
        <v>10</v>
      </c>
      <c r="U20">
        <f t="shared" si="6"/>
        <v>1</v>
      </c>
      <c r="V20">
        <f t="shared" si="7"/>
        <v>23</v>
      </c>
      <c r="W20">
        <f t="shared" si="8"/>
        <v>45</v>
      </c>
    </row>
    <row r="21" spans="1:30" ht="12.75" customHeight="1" x14ac:dyDescent="0.25">
      <c r="A21" s="27" t="s">
        <v>92</v>
      </c>
      <c r="B21" s="19">
        <v>38890.251194844983</v>
      </c>
      <c r="C21" s="19">
        <v>0</v>
      </c>
      <c r="D21" s="19">
        <v>0</v>
      </c>
      <c r="E21" s="19">
        <f t="shared" si="3"/>
        <v>38890.251194844983</v>
      </c>
      <c r="G21" s="51">
        <v>-577.92253420969917</v>
      </c>
      <c r="H21" s="51">
        <v>0</v>
      </c>
      <c r="I21" s="51">
        <v>0</v>
      </c>
      <c r="J21" s="21">
        <f t="shared" si="4"/>
        <v>-577.92253420969917</v>
      </c>
      <c r="L21" s="22">
        <f t="shared" si="5"/>
        <v>-1.4860344596753453E-2</v>
      </c>
      <c r="M21" s="22" t="str">
        <f t="shared" si="5"/>
        <v>--</v>
      </c>
      <c r="N21" s="22" t="str">
        <f t="shared" si="5"/>
        <v>--</v>
      </c>
      <c r="O21" s="23">
        <f t="shared" si="5"/>
        <v>-1.4860344596753453E-2</v>
      </c>
      <c r="Q21">
        <v>52</v>
      </c>
      <c r="R21">
        <v>70</v>
      </c>
      <c r="S21">
        <v>27</v>
      </c>
      <c r="T21">
        <v>10</v>
      </c>
      <c r="U21">
        <f t="shared" si="6"/>
        <v>1</v>
      </c>
      <c r="V21">
        <f t="shared" si="7"/>
        <v>23</v>
      </c>
      <c r="W21">
        <f t="shared" si="8"/>
        <v>45</v>
      </c>
    </row>
    <row r="22" spans="1:30" ht="12.75" customHeight="1" x14ac:dyDescent="0.25">
      <c r="A22" s="27" t="s">
        <v>104</v>
      </c>
      <c r="B22" s="19">
        <v>3161.1977715549674</v>
      </c>
      <c r="C22" s="19">
        <v>0</v>
      </c>
      <c r="D22" s="19">
        <v>0</v>
      </c>
      <c r="E22" s="19">
        <f t="shared" si="3"/>
        <v>3161.1977715549674</v>
      </c>
      <c r="G22" s="51">
        <v>462.63058145446786</v>
      </c>
      <c r="H22" s="51">
        <v>0</v>
      </c>
      <c r="I22" s="51">
        <v>0</v>
      </c>
      <c r="J22" s="21">
        <f t="shared" si="4"/>
        <v>462.63058145446786</v>
      </c>
      <c r="L22" s="22">
        <f t="shared" si="5"/>
        <v>0.14634661128047793</v>
      </c>
      <c r="M22" s="22" t="str">
        <f t="shared" si="5"/>
        <v>--</v>
      </c>
      <c r="N22" s="22" t="str">
        <f t="shared" si="5"/>
        <v>--</v>
      </c>
      <c r="O22" s="23">
        <f t="shared" si="5"/>
        <v>0.14634661128047793</v>
      </c>
      <c r="Q22">
        <v>55</v>
      </c>
      <c r="R22">
        <v>72</v>
      </c>
      <c r="S22">
        <v>27</v>
      </c>
      <c r="T22">
        <v>10</v>
      </c>
      <c r="U22">
        <f t="shared" si="6"/>
        <v>1</v>
      </c>
      <c r="V22">
        <f t="shared" si="7"/>
        <v>23</v>
      </c>
      <c r="W22">
        <f t="shared" si="8"/>
        <v>45</v>
      </c>
      <c r="AA22" s="21">
        <v>460.06389512263524</v>
      </c>
      <c r="AB22" s="21">
        <v>0</v>
      </c>
      <c r="AC22" s="21">
        <v>0</v>
      </c>
      <c r="AD22" t="s">
        <v>178</v>
      </c>
    </row>
    <row r="23" spans="1:30" ht="12.75" customHeight="1" x14ac:dyDescent="0.25">
      <c r="A23" s="18" t="s">
        <v>17</v>
      </c>
      <c r="B23" s="19">
        <f>B19</f>
        <v>67964.707739844744</v>
      </c>
      <c r="C23" s="19">
        <f>C19</f>
        <v>0</v>
      </c>
      <c r="D23" s="19">
        <f>D19</f>
        <v>0</v>
      </c>
      <c r="E23" s="19">
        <f>E19</f>
        <v>67964.707739844744</v>
      </c>
      <c r="G23" s="21">
        <f>SUM(G17:G22)</f>
        <v>3766.9932010064413</v>
      </c>
      <c r="H23" s="21">
        <f>SUM(H17:H22)</f>
        <v>0</v>
      </c>
      <c r="I23" s="21">
        <f>SUM(I17:I22)</f>
        <v>0</v>
      </c>
      <c r="J23" s="21">
        <f>SUM(J17:J22)</f>
        <v>3766.9932010064413</v>
      </c>
      <c r="L23" s="22">
        <f t="shared" si="5"/>
        <v>5.5425725001654311E-2</v>
      </c>
      <c r="M23" s="22" t="str">
        <f t="shared" si="5"/>
        <v>--</v>
      </c>
      <c r="N23" s="22" t="str">
        <f t="shared" si="5"/>
        <v>--</v>
      </c>
      <c r="O23" s="23">
        <f t="shared" si="5"/>
        <v>5.5425725001654311E-2</v>
      </c>
      <c r="AA23" s="21">
        <v>2.5666863318325932</v>
      </c>
      <c r="AB23" s="21">
        <v>0</v>
      </c>
      <c r="AC23" s="21">
        <v>0</v>
      </c>
      <c r="AD23" s="46" t="s">
        <v>179</v>
      </c>
    </row>
    <row r="24" spans="1:30" ht="5.15" customHeight="1" x14ac:dyDescent="0.25">
      <c r="A24" s="18"/>
      <c r="B24" s="19"/>
      <c r="C24" s="19"/>
      <c r="D24" s="19"/>
      <c r="O24" s="17"/>
    </row>
    <row r="25" spans="1:30" ht="12.75" customHeight="1" x14ac:dyDescent="0.3">
      <c r="A25" s="16" t="s">
        <v>28</v>
      </c>
      <c r="B25" s="19"/>
      <c r="C25" s="19"/>
      <c r="D25" s="19"/>
      <c r="O25" s="17"/>
    </row>
    <row r="26" spans="1:30" ht="12.75" customHeight="1" x14ac:dyDescent="0.25">
      <c r="A26" s="27" t="s">
        <v>29</v>
      </c>
      <c r="B26" s="54">
        <f>B14+B23</f>
        <v>77826.51797547171</v>
      </c>
      <c r="C26" s="54">
        <f>C14+C23</f>
        <v>0</v>
      </c>
      <c r="D26" s="54">
        <f>D14+D23</f>
        <v>0</v>
      </c>
      <c r="E26" s="19">
        <f>SUM(B26:D26)</f>
        <v>77826.51797547171</v>
      </c>
      <c r="G26" s="51">
        <v>34583.889103519752</v>
      </c>
      <c r="H26" s="51">
        <v>0</v>
      </c>
      <c r="I26" s="51">
        <v>0</v>
      </c>
      <c r="J26" s="21">
        <f>SUM(G26:I26)</f>
        <v>34583.889103519752</v>
      </c>
      <c r="L26" s="22">
        <f t="shared" ref="L26:O28" si="9">IF(B26&lt;&gt;0,G26/B26,"--")</f>
        <v>0.44437153303478677</v>
      </c>
      <c r="M26" s="22" t="str">
        <f t="shared" si="9"/>
        <v>--</v>
      </c>
      <c r="N26" s="22" t="str">
        <f t="shared" si="9"/>
        <v>--</v>
      </c>
      <c r="O26" s="23">
        <f t="shared" si="9"/>
        <v>0.44437153303478677</v>
      </c>
      <c r="Q26">
        <v>75</v>
      </c>
      <c r="U26">
        <f>$U$8</f>
        <v>1</v>
      </c>
      <c r="V26">
        <f>$V$8</f>
        <v>23</v>
      </c>
      <c r="W26">
        <f>$W$8</f>
        <v>45</v>
      </c>
    </row>
    <row r="27" spans="1:30" ht="12.75" customHeight="1" x14ac:dyDescent="0.25">
      <c r="A27" s="27" t="s">
        <v>30</v>
      </c>
      <c r="B27" s="19">
        <v>0</v>
      </c>
      <c r="C27" s="19">
        <v>0</v>
      </c>
      <c r="D27" s="19">
        <v>0</v>
      </c>
      <c r="E27" s="19">
        <f>SUM(B27:D27)</f>
        <v>0</v>
      </c>
      <c r="G27" s="51">
        <v>0</v>
      </c>
      <c r="H27" s="51">
        <v>0</v>
      </c>
      <c r="I27" s="51">
        <v>0</v>
      </c>
      <c r="J27" s="21">
        <f>SUM(G27:I27)</f>
        <v>0</v>
      </c>
      <c r="L27" s="22" t="str">
        <f t="shared" si="9"/>
        <v>--</v>
      </c>
      <c r="M27" s="22" t="str">
        <f t="shared" si="9"/>
        <v>--</v>
      </c>
      <c r="N27" s="22" t="str">
        <f t="shared" si="9"/>
        <v>--</v>
      </c>
      <c r="O27" s="23" t="str">
        <f t="shared" si="9"/>
        <v>--</v>
      </c>
      <c r="Q27">
        <v>76</v>
      </c>
      <c r="U27">
        <f>$U$8</f>
        <v>1</v>
      </c>
      <c r="V27">
        <f>$V$8</f>
        <v>23</v>
      </c>
      <c r="W27">
        <f>$W$8</f>
        <v>45</v>
      </c>
    </row>
    <row r="28" spans="1:30" ht="12.75" customHeight="1" x14ac:dyDescent="0.25">
      <c r="A28" s="18" t="s">
        <v>17</v>
      </c>
      <c r="B28" s="19">
        <f>B26</f>
        <v>77826.51797547171</v>
      </c>
      <c r="C28" s="19">
        <f>C26</f>
        <v>0</v>
      </c>
      <c r="D28" s="19">
        <f>D26</f>
        <v>0</v>
      </c>
      <c r="E28" s="19">
        <f>E26</f>
        <v>77826.51797547171</v>
      </c>
      <c r="G28" s="21">
        <f>SUM(G26:G27)</f>
        <v>34583.889103519752</v>
      </c>
      <c r="H28" s="21">
        <f>SUM(H26:H27)</f>
        <v>0</v>
      </c>
      <c r="I28" s="21">
        <f>SUM(I26:I27)</f>
        <v>0</v>
      </c>
      <c r="J28" s="21">
        <f>SUM(J26:J27)</f>
        <v>34583.889103519752</v>
      </c>
      <c r="L28" s="22">
        <f t="shared" si="9"/>
        <v>0.44437153303478677</v>
      </c>
      <c r="M28" s="22" t="str">
        <f t="shared" si="9"/>
        <v>--</v>
      </c>
      <c r="N28" s="22" t="str">
        <f t="shared" si="9"/>
        <v>--</v>
      </c>
      <c r="O28" s="23">
        <f t="shared" si="9"/>
        <v>0.44437153303478677</v>
      </c>
    </row>
    <row r="29" spans="1:30" ht="5.15" customHeight="1" x14ac:dyDescent="0.25">
      <c r="A29" s="18"/>
      <c r="B29" s="19"/>
      <c r="C29" s="19"/>
      <c r="D29" s="19"/>
      <c r="O29" s="17"/>
    </row>
    <row r="30" spans="1:30" ht="12.75" customHeight="1" x14ac:dyDescent="0.25">
      <c r="A30" s="18" t="s">
        <v>31</v>
      </c>
      <c r="B30" s="19">
        <f>B28</f>
        <v>77826.51797547171</v>
      </c>
      <c r="C30" s="19">
        <f>C28</f>
        <v>0</v>
      </c>
      <c r="D30" s="19">
        <f>D28</f>
        <v>0</v>
      </c>
      <c r="E30" s="19">
        <f>E28</f>
        <v>77826.51797547171</v>
      </c>
      <c r="G30" s="21">
        <f>SUM(G14,G23,G28)</f>
        <v>39784.490380014278</v>
      </c>
      <c r="H30" s="21">
        <f>SUM(H14,H23,H28)</f>
        <v>0</v>
      </c>
      <c r="I30" s="21">
        <f>SUM(I14,I23,I28)</f>
        <v>0</v>
      </c>
      <c r="J30" s="21">
        <f>SUM(J14,J23,J28)</f>
        <v>39784.490380014278</v>
      </c>
      <c r="L30" s="22">
        <f>IF(B30&lt;&gt;0,G30/B30,"--")</f>
        <v>0.51119453131069037</v>
      </c>
      <c r="M30" s="22" t="str">
        <f>IF(C30&lt;&gt;0,H30/C30,"--")</f>
        <v>--</v>
      </c>
      <c r="N30" s="22" t="str">
        <f>IF(D30&lt;&gt;0,I30/D30,"--")</f>
        <v>--</v>
      </c>
      <c r="O30" s="23">
        <f>IF(E30&lt;&gt;0,J30/E30,"--")</f>
        <v>0.51119453131069037</v>
      </c>
    </row>
    <row r="31" spans="1:30" ht="5.15" customHeight="1" x14ac:dyDescent="0.25">
      <c r="A31" s="18"/>
      <c r="B31" s="19"/>
      <c r="C31" s="19"/>
      <c r="D31" s="19"/>
      <c r="O31" s="17"/>
    </row>
    <row r="32" spans="1:30" ht="12.75" customHeight="1" x14ac:dyDescent="0.3">
      <c r="A32" s="78" t="s">
        <v>32</v>
      </c>
      <c r="B32" s="19"/>
      <c r="C32" s="19"/>
      <c r="D32" s="19"/>
      <c r="O32" s="17"/>
    </row>
    <row r="33" spans="1:23" ht="12.75" customHeight="1" x14ac:dyDescent="0.3">
      <c r="A33" s="16" t="s">
        <v>106</v>
      </c>
      <c r="B33" s="19"/>
      <c r="C33" s="19"/>
      <c r="D33" s="19"/>
      <c r="O33" s="17"/>
    </row>
    <row r="34" spans="1:23" ht="12.75" customHeight="1" x14ac:dyDescent="0.25">
      <c r="A34" s="18" t="s">
        <v>13</v>
      </c>
      <c r="B34" s="19">
        <v>593.60358015863949</v>
      </c>
      <c r="C34" s="19">
        <v>2937.3100442624609</v>
      </c>
      <c r="D34" s="19">
        <v>0</v>
      </c>
      <c r="E34" s="19">
        <f>SUM(B34:D34)</f>
        <v>3530.9136244211004</v>
      </c>
      <c r="G34" s="51">
        <v>50.9723455047938</v>
      </c>
      <c r="H34" s="51">
        <v>446.99917034920043</v>
      </c>
      <c r="I34" s="51">
        <v>0</v>
      </c>
      <c r="J34" s="21">
        <f>SUM(G34:I34)</f>
        <v>497.97151585399422</v>
      </c>
      <c r="L34" s="22">
        <f t="shared" ref="L34:O37" si="10">IF(B34&lt;&gt;0,G34/B34,"--")</f>
        <v>8.5869336386366693E-2</v>
      </c>
      <c r="M34" s="22">
        <f t="shared" si="10"/>
        <v>0.15217977115570003</v>
      </c>
      <c r="N34" s="22" t="str">
        <f t="shared" si="10"/>
        <v>--</v>
      </c>
      <c r="O34" s="23">
        <f t="shared" si="10"/>
        <v>0.14103191661496323</v>
      </c>
      <c r="Q34">
        <v>0</v>
      </c>
      <c r="U34">
        <f>$U$8</f>
        <v>1</v>
      </c>
      <c r="V34">
        <f>$V$8</f>
        <v>23</v>
      </c>
      <c r="W34">
        <f>$W$8</f>
        <v>45</v>
      </c>
    </row>
    <row r="35" spans="1:23" ht="12.75" customHeight="1" x14ac:dyDescent="0.25">
      <c r="A35" s="27" t="s">
        <v>111</v>
      </c>
      <c r="B35" s="19">
        <v>593.60358015863972</v>
      </c>
      <c r="C35" s="19">
        <v>2937.3100442624605</v>
      </c>
      <c r="D35" s="19">
        <v>0</v>
      </c>
      <c r="E35" s="19">
        <f>SUM(B35:D35)</f>
        <v>3530.9136244211004</v>
      </c>
      <c r="G35" s="51">
        <v>87.74574434644336</v>
      </c>
      <c r="H35" s="51">
        <v>1440.7585240525755</v>
      </c>
      <c r="I35" s="51">
        <v>0</v>
      </c>
      <c r="J35" s="21">
        <f>SUM(G35:I35)</f>
        <v>1528.5042683990189</v>
      </c>
      <c r="L35" s="22">
        <f t="shared" si="10"/>
        <v>0.14781875864527877</v>
      </c>
      <c r="M35" s="22">
        <f t="shared" si="10"/>
        <v>0.49050270565303589</v>
      </c>
      <c r="N35" s="22" t="str">
        <f t="shared" si="10"/>
        <v>--</v>
      </c>
      <c r="O35" s="23">
        <f t="shared" si="10"/>
        <v>0.4328920021796398</v>
      </c>
      <c r="Q35">
        <v>3</v>
      </c>
      <c r="U35">
        <f>$U$8</f>
        <v>1</v>
      </c>
      <c r="V35">
        <f>$V$8</f>
        <v>23</v>
      </c>
      <c r="W35">
        <f>$W$8</f>
        <v>45</v>
      </c>
    </row>
    <row r="36" spans="1:23" ht="12.75" customHeight="1" x14ac:dyDescent="0.25">
      <c r="A36" s="18" t="s">
        <v>14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21">
        <f>SUM(G36:I36)</f>
        <v>0</v>
      </c>
      <c r="L36" s="22" t="str">
        <f t="shared" si="10"/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9</v>
      </c>
      <c r="U36">
        <f>$U$8</f>
        <v>1</v>
      </c>
      <c r="V36">
        <f>$V$8</f>
        <v>23</v>
      </c>
      <c r="W36">
        <f>$W$8</f>
        <v>45</v>
      </c>
    </row>
    <row r="37" spans="1:23" ht="12.75" customHeight="1" x14ac:dyDescent="0.25">
      <c r="A37" s="18" t="s">
        <v>17</v>
      </c>
      <c r="B37" s="19">
        <f>B34</f>
        <v>593.60358015863949</v>
      </c>
      <c r="C37" s="19">
        <f>C34</f>
        <v>2937.3100442624609</v>
      </c>
      <c r="D37" s="19">
        <f>D34</f>
        <v>0</v>
      </c>
      <c r="E37" s="19">
        <f>E34</f>
        <v>3530.9136244211004</v>
      </c>
      <c r="G37" s="21">
        <f>SUM(G34:G36)</f>
        <v>138.71808985123715</v>
      </c>
      <c r="H37" s="21">
        <f>SUM(H34:H36)</f>
        <v>1887.757694401776</v>
      </c>
      <c r="I37" s="21">
        <f>SUM(I34:I36)</f>
        <v>0</v>
      </c>
      <c r="J37" s="21">
        <f>SUM(J34:J36)</f>
        <v>2026.475784253013</v>
      </c>
      <c r="L37" s="22">
        <f t="shared" si="10"/>
        <v>0.23368809503164553</v>
      </c>
      <c r="M37" s="22">
        <f t="shared" si="10"/>
        <v>0.64268247680873591</v>
      </c>
      <c r="N37" s="22" t="str">
        <f t="shared" si="10"/>
        <v>--</v>
      </c>
      <c r="O37" s="23">
        <f t="shared" si="10"/>
        <v>0.57392391879460303</v>
      </c>
    </row>
    <row r="38" spans="1:23" ht="5.15" customHeight="1" x14ac:dyDescent="0.25">
      <c r="A38" s="18"/>
      <c r="B38" s="19"/>
      <c r="C38" s="19"/>
      <c r="D38" s="19"/>
      <c r="O38" s="17"/>
    </row>
    <row r="39" spans="1:23" ht="12.75" customHeight="1" x14ac:dyDescent="0.3">
      <c r="A39" s="16" t="s">
        <v>112</v>
      </c>
      <c r="B39" s="19"/>
      <c r="C39" s="19"/>
      <c r="D39" s="19"/>
      <c r="O39" s="17"/>
    </row>
    <row r="40" spans="1:23" ht="12.75" customHeight="1" x14ac:dyDescent="0.25">
      <c r="A40" s="18" t="s">
        <v>13</v>
      </c>
      <c r="B40" s="19">
        <v>0</v>
      </c>
      <c r="C40" s="19">
        <v>1392.9072518622315</v>
      </c>
      <c r="D40" s="19">
        <v>20.588689042295083</v>
      </c>
      <c r="E40" s="19">
        <f>SUM(B40:D40)</f>
        <v>1413.4959409045266</v>
      </c>
      <c r="G40" s="51">
        <v>0</v>
      </c>
      <c r="H40" s="51">
        <v>101.58761588020903</v>
      </c>
      <c r="I40" s="51">
        <v>2.1590346614845664</v>
      </c>
      <c r="J40" s="21">
        <f>SUM(G40:I40)</f>
        <v>103.7466505416936</v>
      </c>
      <c r="L40" s="22" t="str">
        <f t="shared" ref="L40:O43" si="11">IF(B40&lt;&gt;0,G40/B40,"--")</f>
        <v>--</v>
      </c>
      <c r="M40" s="22">
        <f t="shared" si="11"/>
        <v>7.2932074798514129E-2</v>
      </c>
      <c r="N40" s="22">
        <f t="shared" si="11"/>
        <v>0.10486508670121195</v>
      </c>
      <c r="O40" s="23">
        <f t="shared" si="11"/>
        <v>7.3397204434350105E-2</v>
      </c>
      <c r="Q40">
        <v>1</v>
      </c>
      <c r="R40">
        <v>2</v>
      </c>
      <c r="U40">
        <f>$U$8</f>
        <v>1</v>
      </c>
      <c r="V40">
        <f>$V$8</f>
        <v>23</v>
      </c>
      <c r="W40">
        <f>$W$8</f>
        <v>45</v>
      </c>
    </row>
    <row r="41" spans="1:23" ht="12.75" customHeight="1" x14ac:dyDescent="0.25">
      <c r="A41" s="27" t="s">
        <v>97</v>
      </c>
      <c r="B41" s="19">
        <v>0</v>
      </c>
      <c r="C41" s="19">
        <v>1392.9072518622309</v>
      </c>
      <c r="D41" s="19">
        <v>20.588689042295083</v>
      </c>
      <c r="E41" s="19">
        <f>SUM(B41:D41)</f>
        <v>1413.4959409045259</v>
      </c>
      <c r="G41" s="51">
        <v>0</v>
      </c>
      <c r="H41" s="51">
        <v>438.77361214022784</v>
      </c>
      <c r="I41" s="51">
        <v>9.6437882299958506</v>
      </c>
      <c r="J41" s="21">
        <f>SUM(G41:I41)</f>
        <v>448.41740037022367</v>
      </c>
      <c r="L41" s="22" t="str">
        <f t="shared" si="11"/>
        <v>--</v>
      </c>
      <c r="M41" s="22">
        <f t="shared" si="11"/>
        <v>0.31500561975940228</v>
      </c>
      <c r="N41" s="22">
        <f t="shared" si="11"/>
        <v>0.46840224796172009</v>
      </c>
      <c r="O41" s="23">
        <f t="shared" si="11"/>
        <v>0.31723996326672993</v>
      </c>
      <c r="Q41">
        <v>5</v>
      </c>
      <c r="R41">
        <v>7</v>
      </c>
      <c r="U41">
        <f>$U$8</f>
        <v>1</v>
      </c>
      <c r="V41">
        <f>$V$8</f>
        <v>23</v>
      </c>
      <c r="W41">
        <f>$W$8</f>
        <v>45</v>
      </c>
    </row>
    <row r="42" spans="1:23" ht="12.75" customHeight="1" x14ac:dyDescent="0.25">
      <c r="A42" s="18" t="s">
        <v>16</v>
      </c>
      <c r="B42" s="19">
        <v>0</v>
      </c>
      <c r="C42" s="19">
        <v>0</v>
      </c>
      <c r="D42" s="19">
        <v>0</v>
      </c>
      <c r="E42" s="19">
        <f>SUM(B42:D42)</f>
        <v>0</v>
      </c>
      <c r="G42" s="51">
        <v>0</v>
      </c>
      <c r="H42" s="51">
        <v>0</v>
      </c>
      <c r="I42" s="51">
        <v>0</v>
      </c>
      <c r="J42" s="21">
        <f>SUM(G42:I42)</f>
        <v>0</v>
      </c>
      <c r="L42" s="22" t="str">
        <f t="shared" si="11"/>
        <v>--</v>
      </c>
      <c r="M42" s="22" t="str">
        <f t="shared" si="11"/>
        <v>--</v>
      </c>
      <c r="N42" s="22" t="str">
        <f t="shared" si="11"/>
        <v>--</v>
      </c>
      <c r="O42" s="23" t="str">
        <f t="shared" si="11"/>
        <v>--</v>
      </c>
      <c r="Q42">
        <v>10</v>
      </c>
      <c r="U42">
        <f>$U$8</f>
        <v>1</v>
      </c>
      <c r="V42">
        <f>$V$8</f>
        <v>23</v>
      </c>
      <c r="W42">
        <f>$W$8</f>
        <v>45</v>
      </c>
    </row>
    <row r="43" spans="1:23" ht="12.75" customHeight="1" x14ac:dyDescent="0.25">
      <c r="A43" s="18" t="s">
        <v>17</v>
      </c>
      <c r="B43" s="19">
        <f>B40</f>
        <v>0</v>
      </c>
      <c r="C43" s="19">
        <f>C40</f>
        <v>1392.9072518622315</v>
      </c>
      <c r="D43" s="19">
        <f>D40</f>
        <v>20.588689042295083</v>
      </c>
      <c r="E43" s="19">
        <f>E40</f>
        <v>1413.4959409045266</v>
      </c>
      <c r="G43" s="21">
        <f>SUM(G40:G42)</f>
        <v>0</v>
      </c>
      <c r="H43" s="21">
        <f>SUM(H40:H42)</f>
        <v>540.3612280204369</v>
      </c>
      <c r="I43" s="21">
        <f>SUM(I40:I42)</f>
        <v>11.802822891480417</v>
      </c>
      <c r="J43" s="21">
        <f>SUM(J40:J42)</f>
        <v>552.16405091191723</v>
      </c>
      <c r="L43" s="22" t="str">
        <f t="shared" si="11"/>
        <v>--</v>
      </c>
      <c r="M43" s="22">
        <f t="shared" si="11"/>
        <v>0.38793769455791627</v>
      </c>
      <c r="N43" s="22">
        <f t="shared" si="11"/>
        <v>0.573267334662932</v>
      </c>
      <c r="O43" s="23">
        <f t="shared" si="11"/>
        <v>0.39063716770107987</v>
      </c>
    </row>
    <row r="44" spans="1:23" ht="5.15" customHeight="1" x14ac:dyDescent="0.25">
      <c r="A44" s="18"/>
      <c r="B44" s="19"/>
      <c r="C44" s="19"/>
      <c r="D44" s="19"/>
      <c r="O44" s="17"/>
    </row>
    <row r="45" spans="1:23" ht="12.75" customHeight="1" x14ac:dyDescent="0.3">
      <c r="A45" s="16" t="s">
        <v>28</v>
      </c>
      <c r="B45" s="19"/>
      <c r="C45" s="19"/>
      <c r="D45" s="19"/>
      <c r="O45" s="17"/>
    </row>
    <row r="46" spans="1:23" ht="12.75" customHeight="1" x14ac:dyDescent="0.25">
      <c r="A46" s="27" t="s">
        <v>29</v>
      </c>
      <c r="B46" s="64">
        <f>B37+B43</f>
        <v>593.60358015863949</v>
      </c>
      <c r="C46" s="64">
        <f>C37+C43</f>
        <v>4330.2172961246924</v>
      </c>
      <c r="D46" s="64">
        <f>D37+D43</f>
        <v>20.588689042295083</v>
      </c>
      <c r="E46" s="19">
        <f>SUM(B46:D46)</f>
        <v>4944.4095653256272</v>
      </c>
      <c r="G46" s="51">
        <v>718.41409817088902</v>
      </c>
      <c r="H46" s="51">
        <v>5381.2222772324913</v>
      </c>
      <c r="I46" s="51">
        <v>337.26097947951706</v>
      </c>
      <c r="J46" s="21">
        <f>SUM(G46:I46)</f>
        <v>6436.8973548828972</v>
      </c>
      <c r="L46" s="22">
        <f t="shared" ref="L46:O48" si="12">IF(B46&lt;&gt;0,G46/B46,"--")</f>
        <v>1.2102590384965235</v>
      </c>
      <c r="M46" s="22">
        <f t="shared" si="12"/>
        <v>1.2427141432482824</v>
      </c>
      <c r="N46" s="22">
        <f t="shared" si="12"/>
        <v>16.380886553130512</v>
      </c>
      <c r="O46" s="23">
        <f t="shared" si="12"/>
        <v>1.3018535923932868</v>
      </c>
      <c r="Q46">
        <v>11</v>
      </c>
      <c r="U46">
        <f>$U$8</f>
        <v>1</v>
      </c>
      <c r="V46">
        <f>$V$8</f>
        <v>23</v>
      </c>
      <c r="W46">
        <f>$W$8</f>
        <v>45</v>
      </c>
    </row>
    <row r="47" spans="1:23" ht="12.75" customHeight="1" x14ac:dyDescent="0.25">
      <c r="A47" s="27" t="s">
        <v>30</v>
      </c>
      <c r="B47" s="19">
        <v>0</v>
      </c>
      <c r="C47" s="19">
        <v>0</v>
      </c>
      <c r="D47" s="19">
        <v>0</v>
      </c>
      <c r="E47" s="19">
        <f>SUM(B47:D47)</f>
        <v>0</v>
      </c>
      <c r="G47" s="51">
        <v>0</v>
      </c>
      <c r="H47" s="51">
        <v>0</v>
      </c>
      <c r="I47" s="51">
        <v>0</v>
      </c>
      <c r="J47" s="21">
        <f>SUM(G47:I47)</f>
        <v>0</v>
      </c>
      <c r="L47" s="22" t="str">
        <f t="shared" si="12"/>
        <v>--</v>
      </c>
      <c r="M47" s="22" t="str">
        <f t="shared" si="12"/>
        <v>--</v>
      </c>
      <c r="N47" s="22" t="str">
        <f t="shared" si="12"/>
        <v>--</v>
      </c>
      <c r="O47" s="23" t="str">
        <f t="shared" si="12"/>
        <v>--</v>
      </c>
      <c r="Q47">
        <v>12</v>
      </c>
      <c r="U47">
        <f>$U$8</f>
        <v>1</v>
      </c>
      <c r="V47">
        <f>$V$8</f>
        <v>23</v>
      </c>
      <c r="W47">
        <f>$W$8</f>
        <v>45</v>
      </c>
    </row>
    <row r="48" spans="1:23" ht="12.75" customHeight="1" x14ac:dyDescent="0.25">
      <c r="A48" s="18" t="s">
        <v>17</v>
      </c>
      <c r="B48" s="19">
        <f>B46</f>
        <v>593.60358015863949</v>
      </c>
      <c r="C48" s="19">
        <f>C46</f>
        <v>4330.2172961246924</v>
      </c>
      <c r="D48" s="19">
        <f>D46</f>
        <v>20.588689042295083</v>
      </c>
      <c r="E48" s="19">
        <f>E46</f>
        <v>4944.4095653256272</v>
      </c>
      <c r="G48" s="21">
        <f>SUM(G46:G47)</f>
        <v>718.41409817088902</v>
      </c>
      <c r="H48" s="21">
        <f>SUM(H46:H47)</f>
        <v>5381.2222772324913</v>
      </c>
      <c r="I48" s="21">
        <f>SUM(I46:I47)</f>
        <v>337.26097947951706</v>
      </c>
      <c r="J48" s="21">
        <f>SUM(J46:J47)</f>
        <v>6436.8973548828972</v>
      </c>
      <c r="L48" s="22">
        <f t="shared" si="12"/>
        <v>1.2102590384965235</v>
      </c>
      <c r="M48" s="22">
        <f t="shared" si="12"/>
        <v>1.2427141432482824</v>
      </c>
      <c r="N48" s="22">
        <f t="shared" si="12"/>
        <v>16.380886553130512</v>
      </c>
      <c r="O48" s="23">
        <f t="shared" si="12"/>
        <v>1.3018535923932868</v>
      </c>
    </row>
    <row r="49" spans="1:23" ht="5.15" customHeight="1" x14ac:dyDescent="0.25">
      <c r="A49" s="18"/>
      <c r="B49" s="19"/>
      <c r="C49" s="19"/>
      <c r="D49" s="19"/>
      <c r="O49" s="17"/>
    </row>
    <row r="50" spans="1:23" ht="12.75" customHeight="1" x14ac:dyDescent="0.25">
      <c r="A50" s="79" t="s">
        <v>33</v>
      </c>
      <c r="B50" s="28">
        <f>B48</f>
        <v>593.60358015863949</v>
      </c>
      <c r="C50" s="28">
        <f>C48</f>
        <v>4330.2172961246924</v>
      </c>
      <c r="D50" s="28">
        <f>D48</f>
        <v>20.588689042295083</v>
      </c>
      <c r="E50" s="28">
        <f>E48</f>
        <v>4944.4095653256272</v>
      </c>
      <c r="F50" s="29"/>
      <c r="G50" s="30">
        <f>SUM(G37,G43,G48)</f>
        <v>857.13218802212623</v>
      </c>
      <c r="H50" s="30">
        <f>SUM(H37,H43,H48)</f>
        <v>7809.3411996547038</v>
      </c>
      <c r="I50" s="30">
        <f>SUM(I37,I43,I48)</f>
        <v>349.06380237099745</v>
      </c>
      <c r="J50" s="30">
        <f>SUM(J37,J43,J48)</f>
        <v>9015.5371900478276</v>
      </c>
      <c r="K50" s="29"/>
      <c r="L50" s="31">
        <f t="shared" ref="L50:O51" si="13">IF(B50&lt;&gt;0,G50/B50,"--")</f>
        <v>1.4439471335281691</v>
      </c>
      <c r="M50" s="31">
        <f t="shared" si="13"/>
        <v>1.80345249801751</v>
      </c>
      <c r="N50" s="31">
        <f t="shared" si="13"/>
        <v>16.954153887793442</v>
      </c>
      <c r="O50" s="32">
        <f t="shared" si="13"/>
        <v>1.8233799346381787</v>
      </c>
    </row>
    <row r="51" spans="1:23" ht="12.75" customHeight="1" thickBot="1" x14ac:dyDescent="0.35">
      <c r="A51" s="33" t="s">
        <v>17</v>
      </c>
      <c r="B51" s="37">
        <f>SUM(B30,B50)</f>
        <v>78420.12155563035</v>
      </c>
      <c r="C51" s="37">
        <f>SUM(C30,C50)</f>
        <v>4330.2172961246924</v>
      </c>
      <c r="D51" s="37">
        <f>SUM(D30,D50)</f>
        <v>20.588689042295083</v>
      </c>
      <c r="E51" s="37">
        <f>SUM(E30,E50)</f>
        <v>82770.927540797333</v>
      </c>
      <c r="F51" s="84"/>
      <c r="G51" s="39">
        <f>SUM(G30,G50)</f>
        <v>40641.622568036408</v>
      </c>
      <c r="H51" s="39">
        <f>SUM(H30,H50)</f>
        <v>7809.3411996547038</v>
      </c>
      <c r="I51" s="39">
        <f>SUM(I30,I50)</f>
        <v>349.06380237099745</v>
      </c>
      <c r="J51" s="39">
        <f>SUM(J30,J50)</f>
        <v>48800.027570062106</v>
      </c>
      <c r="K51" s="84"/>
      <c r="L51" s="40">
        <f t="shared" si="13"/>
        <v>0.51825503151261632</v>
      </c>
      <c r="M51" s="40">
        <f t="shared" si="13"/>
        <v>1.80345249801751</v>
      </c>
      <c r="N51" s="40">
        <f t="shared" si="13"/>
        <v>16.954153887793442</v>
      </c>
      <c r="O51" s="41">
        <f t="shared" si="13"/>
        <v>0.58957932476966435</v>
      </c>
    </row>
    <row r="52" spans="1:23" ht="5.15" customHeight="1" thickBot="1" x14ac:dyDescent="0.3">
      <c r="B52" s="19"/>
      <c r="C52" s="19"/>
      <c r="D52" s="19"/>
    </row>
    <row r="53" spans="1:23" ht="15.5" x14ac:dyDescent="0.35">
      <c r="A53" s="4" t="s">
        <v>18</v>
      </c>
      <c r="B53" s="99" t="s">
        <v>1</v>
      </c>
      <c r="C53" s="105"/>
      <c r="D53" s="105"/>
      <c r="E53" s="105"/>
      <c r="F53" s="6"/>
      <c r="G53" s="99" t="s">
        <v>2</v>
      </c>
      <c r="H53" s="100"/>
      <c r="I53" s="100"/>
      <c r="J53" s="100"/>
      <c r="K53" s="6"/>
      <c r="L53" s="99" t="s">
        <v>3</v>
      </c>
      <c r="M53" s="100"/>
      <c r="N53" s="100"/>
      <c r="O53" s="101"/>
    </row>
    <row r="54" spans="1:23" ht="12.75" customHeight="1" x14ac:dyDescent="0.3">
      <c r="A54" s="77" t="s">
        <v>23</v>
      </c>
      <c r="B54" s="14" t="s">
        <v>4</v>
      </c>
      <c r="C54" s="14" t="s">
        <v>5</v>
      </c>
      <c r="D54" s="14" t="s">
        <v>6</v>
      </c>
      <c r="E54" s="14" t="s">
        <v>173</v>
      </c>
      <c r="G54" s="14" t="s">
        <v>4</v>
      </c>
      <c r="H54" s="14" t="s">
        <v>5</v>
      </c>
      <c r="I54" s="14" t="s">
        <v>6</v>
      </c>
      <c r="J54" s="14" t="s">
        <v>173</v>
      </c>
      <c r="L54" s="14" t="s">
        <v>4</v>
      </c>
      <c r="M54" s="14" t="s">
        <v>5</v>
      </c>
      <c r="N54" s="14" t="s">
        <v>6</v>
      </c>
      <c r="O54" s="15" t="s">
        <v>173</v>
      </c>
    </row>
    <row r="55" spans="1:23" x14ac:dyDescent="0.25">
      <c r="A55" s="18" t="s">
        <v>19</v>
      </c>
      <c r="B55" s="19">
        <v>6870.6276203527523</v>
      </c>
      <c r="C55" s="19">
        <v>0</v>
      </c>
      <c r="D55" s="19">
        <v>0</v>
      </c>
      <c r="E55" s="19">
        <f>SUM(B55:D55)</f>
        <v>6870.6276203527523</v>
      </c>
      <c r="G55" s="51">
        <v>451.5783631669799</v>
      </c>
      <c r="H55" s="51">
        <v>0</v>
      </c>
      <c r="I55" s="51">
        <v>0</v>
      </c>
      <c r="J55" s="21">
        <f>SUM(G55:I55)</f>
        <v>451.5783631669799</v>
      </c>
      <c r="L55" s="22">
        <f t="shared" ref="L55:O57" si="14">IF(B55&lt;&gt;0,G55/B55,"--")</f>
        <v>6.57259260899654E-2</v>
      </c>
      <c r="M55" s="22" t="str">
        <f t="shared" si="14"/>
        <v>--</v>
      </c>
      <c r="N55" s="22" t="str">
        <f t="shared" si="14"/>
        <v>--</v>
      </c>
      <c r="O55" s="23">
        <f t="shared" si="14"/>
        <v>6.57259260899654E-2</v>
      </c>
      <c r="Q55">
        <v>158</v>
      </c>
      <c r="U55">
        <f>$U$8</f>
        <v>1</v>
      </c>
      <c r="V55">
        <f>$V$8</f>
        <v>23</v>
      </c>
      <c r="W55">
        <f>$W$8</f>
        <v>45</v>
      </c>
    </row>
    <row r="56" spans="1:23" x14ac:dyDescent="0.25">
      <c r="A56" s="18" t="s">
        <v>20</v>
      </c>
      <c r="B56" s="19">
        <v>353.71260112605523</v>
      </c>
      <c r="C56" s="19">
        <v>0</v>
      </c>
      <c r="D56" s="19">
        <v>0</v>
      </c>
      <c r="E56" s="19">
        <f>SUM(B56:D56)</f>
        <v>353.71260112605523</v>
      </c>
      <c r="G56" s="51">
        <v>271.09102422312139</v>
      </c>
      <c r="H56" s="51">
        <v>0</v>
      </c>
      <c r="I56" s="51">
        <v>0</v>
      </c>
      <c r="J56" s="21">
        <f>SUM(G56:I56)</f>
        <v>271.09102422312139</v>
      </c>
      <c r="L56" s="22">
        <f t="shared" si="14"/>
        <v>0.76641607723359184</v>
      </c>
      <c r="M56" s="22" t="str">
        <f t="shared" si="14"/>
        <v>--</v>
      </c>
      <c r="N56" s="22" t="str">
        <f t="shared" si="14"/>
        <v>--</v>
      </c>
      <c r="O56" s="23">
        <f t="shared" si="14"/>
        <v>0.76641607723359184</v>
      </c>
      <c r="Q56">
        <v>160</v>
      </c>
      <c r="U56">
        <f>$U$8</f>
        <v>1</v>
      </c>
      <c r="V56">
        <f>$V$8</f>
        <v>23</v>
      </c>
      <c r="W56">
        <f>$W$8</f>
        <v>45</v>
      </c>
    </row>
    <row r="57" spans="1:23" ht="12.75" customHeight="1" x14ac:dyDescent="0.25">
      <c r="A57" s="18" t="s">
        <v>31</v>
      </c>
      <c r="B57" s="19">
        <f>SUM(B55:B56)</f>
        <v>7224.3402214788075</v>
      </c>
      <c r="C57" s="19">
        <f>SUM(C55:C56)</f>
        <v>0</v>
      </c>
      <c r="D57" s="19">
        <f>SUM(D55:D56)</f>
        <v>0</v>
      </c>
      <c r="E57" s="19">
        <f>SUM(E55:E56)</f>
        <v>7224.3402214788075</v>
      </c>
      <c r="G57" s="21">
        <f>SUM(G55:G56)</f>
        <v>722.66938739010129</v>
      </c>
      <c r="H57" s="21">
        <f>SUM(H55:H56)</f>
        <v>0</v>
      </c>
      <c r="I57" s="21">
        <f>SUM(I55:I56)</f>
        <v>0</v>
      </c>
      <c r="J57" s="21">
        <f>SUM(J55:J56)</f>
        <v>722.66938739010129</v>
      </c>
      <c r="L57" s="22">
        <f t="shared" si="14"/>
        <v>0.10003257947923339</v>
      </c>
      <c r="M57" s="22" t="str">
        <f t="shared" si="14"/>
        <v>--</v>
      </c>
      <c r="N57" s="22" t="str">
        <f t="shared" si="14"/>
        <v>--</v>
      </c>
      <c r="O57" s="23">
        <f t="shared" si="14"/>
        <v>0.10003257947923339</v>
      </c>
    </row>
    <row r="58" spans="1:23" ht="12.75" customHeight="1" x14ac:dyDescent="0.3">
      <c r="A58" s="78" t="s">
        <v>32</v>
      </c>
      <c r="B58" s="19"/>
      <c r="C58" s="19"/>
      <c r="D58" s="19"/>
      <c r="O58" s="17"/>
    </row>
    <row r="59" spans="1:23" x14ac:dyDescent="0.25">
      <c r="A59" s="18" t="s">
        <v>19</v>
      </c>
      <c r="B59" s="19">
        <v>0</v>
      </c>
      <c r="C59" s="19">
        <v>0</v>
      </c>
      <c r="D59" s="19">
        <v>0</v>
      </c>
      <c r="E59" s="19">
        <f>SUM(B59:D59)</f>
        <v>0</v>
      </c>
      <c r="G59" s="51">
        <v>0</v>
      </c>
      <c r="H59" s="51">
        <v>0</v>
      </c>
      <c r="I59" s="51">
        <v>0</v>
      </c>
      <c r="J59" s="21">
        <f>SUM(G59:I59)</f>
        <v>0</v>
      </c>
      <c r="L59" s="22" t="str">
        <f t="shared" ref="L59:O62" si="15">IF(B59&lt;&gt;0,G59/B59,"--")</f>
        <v>--</v>
      </c>
      <c r="M59" s="22" t="str">
        <f t="shared" si="15"/>
        <v>--</v>
      </c>
      <c r="N59" s="22" t="str">
        <f t="shared" si="15"/>
        <v>--</v>
      </c>
      <c r="O59" s="23" t="str">
        <f t="shared" si="15"/>
        <v>--</v>
      </c>
      <c r="Q59">
        <v>135</v>
      </c>
      <c r="U59">
        <f>$U$8</f>
        <v>1</v>
      </c>
      <c r="V59">
        <f>$V$8</f>
        <v>23</v>
      </c>
      <c r="W59">
        <f>$W$8</f>
        <v>45</v>
      </c>
    </row>
    <row r="60" spans="1:23" x14ac:dyDescent="0.25">
      <c r="A60" s="18" t="s">
        <v>20</v>
      </c>
      <c r="B60" s="19">
        <v>0</v>
      </c>
      <c r="C60" s="19">
        <v>279.83169412910036</v>
      </c>
      <c r="D60" s="19">
        <v>0</v>
      </c>
      <c r="E60" s="19">
        <f>SUM(B60:D60)</f>
        <v>279.83169412910036</v>
      </c>
      <c r="G60" s="51">
        <v>0</v>
      </c>
      <c r="H60" s="51">
        <v>498.73291143194916</v>
      </c>
      <c r="I60" s="51">
        <v>0</v>
      </c>
      <c r="J60" s="21">
        <f>SUM(G60:I60)</f>
        <v>498.73291143194916</v>
      </c>
      <c r="L60" s="22" t="str">
        <f t="shared" si="15"/>
        <v>--</v>
      </c>
      <c r="M60" s="22">
        <f t="shared" si="15"/>
        <v>1.7822602724974346</v>
      </c>
      <c r="N60" s="22" t="str">
        <f t="shared" si="15"/>
        <v>--</v>
      </c>
      <c r="O60" s="23">
        <f t="shared" si="15"/>
        <v>1.7822602724974346</v>
      </c>
      <c r="Q60">
        <v>137</v>
      </c>
      <c r="U60">
        <f>$U$8</f>
        <v>1</v>
      </c>
      <c r="V60">
        <f>$V$8</f>
        <v>23</v>
      </c>
      <c r="W60">
        <f>$W$8</f>
        <v>45</v>
      </c>
    </row>
    <row r="61" spans="1:23" x14ac:dyDescent="0.25">
      <c r="A61" s="79" t="s">
        <v>33</v>
      </c>
      <c r="B61" s="28">
        <f>SUM(B59:B60)</f>
        <v>0</v>
      </c>
      <c r="C61" s="28">
        <f>SUM(C59:C60)</f>
        <v>279.83169412910036</v>
      </c>
      <c r="D61" s="28">
        <f>SUM(D59:D60)</f>
        <v>0</v>
      </c>
      <c r="E61" s="28">
        <f>SUM(E59:E60)</f>
        <v>279.83169412910036</v>
      </c>
      <c r="F61" s="29"/>
      <c r="G61" s="69">
        <f>SUM(G59:G60)</f>
        <v>0</v>
      </c>
      <c r="H61" s="69">
        <f>SUM(H59:H60)</f>
        <v>498.73291143194916</v>
      </c>
      <c r="I61" s="69">
        <f>SUM(I59:I60)</f>
        <v>0</v>
      </c>
      <c r="J61" s="30">
        <f>SUM(J59:J60)</f>
        <v>498.73291143194916</v>
      </c>
      <c r="K61" s="29"/>
      <c r="L61" s="31" t="str">
        <f>IF(B61&lt;&gt;0,G61/B61,"--")</f>
        <v>--</v>
      </c>
      <c r="M61" s="31">
        <f>IF(C61&lt;&gt;0,H61/C61,"--")</f>
        <v>1.7822602724974346</v>
      </c>
      <c r="N61" s="31" t="str">
        <f>IF(D61&lt;&gt;0,I61/D61,"--")</f>
        <v>--</v>
      </c>
      <c r="O61" s="32">
        <f>IF(E61&lt;&gt;0,J61/E61,"--")</f>
        <v>1.7822602724974346</v>
      </c>
    </row>
    <row r="62" spans="1:23" ht="13.5" thickBot="1" x14ac:dyDescent="0.35">
      <c r="A62" s="33" t="s">
        <v>17</v>
      </c>
      <c r="B62" s="37">
        <f>SUM(B57,B61)</f>
        <v>7224.3402214788075</v>
      </c>
      <c r="C62" s="37">
        <f>SUM(C57,C61)</f>
        <v>279.83169412910036</v>
      </c>
      <c r="D62" s="37">
        <f>SUM(D57,D61)</f>
        <v>0</v>
      </c>
      <c r="E62" s="37">
        <f>SUM(E57,E61)</f>
        <v>7504.171915607908</v>
      </c>
      <c r="F62" s="84"/>
      <c r="G62" s="39">
        <f>SUM(G57,G61)</f>
        <v>722.66938739010129</v>
      </c>
      <c r="H62" s="39">
        <f>SUM(H57,H61)</f>
        <v>498.73291143194916</v>
      </c>
      <c r="I62" s="39">
        <f>SUM(I57,I61)</f>
        <v>0</v>
      </c>
      <c r="J62" s="39">
        <f>SUM(J57,J61)</f>
        <v>1221.4022988220504</v>
      </c>
      <c r="K62" s="84"/>
      <c r="L62" s="40">
        <f t="shared" si="15"/>
        <v>0.10003257947923339</v>
      </c>
      <c r="M62" s="40">
        <f t="shared" si="15"/>
        <v>1.7822602724974346</v>
      </c>
      <c r="N62" s="40" t="str">
        <f t="shared" si="15"/>
        <v>--</v>
      </c>
      <c r="O62" s="41">
        <f t="shared" si="15"/>
        <v>0.1627631019861977</v>
      </c>
    </row>
    <row r="63" spans="1:23" ht="5.15" customHeight="1" x14ac:dyDescent="0.3">
      <c r="A63" s="42"/>
    </row>
    <row r="64" spans="1:23" ht="13" x14ac:dyDescent="0.3">
      <c r="A64" s="42" t="s">
        <v>21</v>
      </c>
      <c r="B64" s="19">
        <f>B51</f>
        <v>78420.12155563035</v>
      </c>
      <c r="C64" s="19">
        <f>C51</f>
        <v>4330.2172961246924</v>
      </c>
      <c r="D64" s="19">
        <f>D51</f>
        <v>20.588689042295083</v>
      </c>
      <c r="E64" s="19">
        <f>E51</f>
        <v>82770.927540797333</v>
      </c>
      <c r="G64" s="21">
        <f>SUM(G51,G62)</f>
        <v>41364.29195542651</v>
      </c>
      <c r="H64" s="21">
        <f>SUM(H51,H62)</f>
        <v>8308.0741110866529</v>
      </c>
      <c r="I64" s="21">
        <f>SUM(I51,I62)</f>
        <v>349.06380237099745</v>
      </c>
      <c r="J64" s="21">
        <f>SUM(J51,J62)</f>
        <v>50021.429868884159</v>
      </c>
      <c r="L64" s="22">
        <f>IF(B64&lt;&gt;0,G64/B64,"--")</f>
        <v>0.52747038814627634</v>
      </c>
      <c r="M64" s="22">
        <f>IF(C64&lt;&gt;0,H64/C64,"--")</f>
        <v>1.9186275290438484</v>
      </c>
      <c r="N64" s="22">
        <f>IF(D64&lt;&gt;0,I64/D64,"--")</f>
        <v>16.954153887793442</v>
      </c>
      <c r="O64" s="22">
        <f>IF(E64&lt;&gt;0,J64/E64,"--")</f>
        <v>0.60433574148639169</v>
      </c>
    </row>
    <row r="65" spans="1:23" ht="13" hidden="1" x14ac:dyDescent="0.3">
      <c r="A65" s="42"/>
      <c r="B65" s="19"/>
      <c r="C65" s="19"/>
      <c r="D65" s="19"/>
      <c r="E65" s="19"/>
      <c r="G65" s="21"/>
      <c r="H65" s="21"/>
      <c r="I65" s="21"/>
      <c r="J65" s="21"/>
      <c r="L65" s="22"/>
      <c r="M65" s="22"/>
      <c r="N65" s="22"/>
      <c r="O65" s="22"/>
    </row>
    <row r="66" spans="1:23" hidden="1" x14ac:dyDescent="0.25">
      <c r="A66" s="89" t="s">
        <v>115</v>
      </c>
      <c r="B66" s="70">
        <f>B10-SUM(B11:B13)</f>
        <v>0</v>
      </c>
      <c r="C66" s="70">
        <f>C10-SUM(C11:C13)</f>
        <v>0</v>
      </c>
      <c r="D66" s="70">
        <f>D10-SUM(D11:D13)</f>
        <v>0</v>
      </c>
      <c r="G66" s="70">
        <v>0</v>
      </c>
      <c r="H66" s="70">
        <v>0</v>
      </c>
      <c r="I66" s="70">
        <v>0</v>
      </c>
      <c r="J66" s="71"/>
      <c r="L66" s="70">
        <v>0</v>
      </c>
      <c r="M66" s="70">
        <v>0</v>
      </c>
      <c r="N66" s="70">
        <v>0</v>
      </c>
      <c r="O66" s="71"/>
      <c r="Q66">
        <v>157</v>
      </c>
      <c r="U66">
        <f>$U$8</f>
        <v>1</v>
      </c>
      <c r="V66">
        <f>$V$8</f>
        <v>23</v>
      </c>
      <c r="W66">
        <f>$W$8</f>
        <v>45</v>
      </c>
    </row>
    <row r="67" spans="1:23" hidden="1" x14ac:dyDescent="0.25">
      <c r="B67" s="70">
        <f>B19-SUM(B20:B22)</f>
        <v>0</v>
      </c>
      <c r="C67" s="70">
        <f>C19-SUM(C20:C22)</f>
        <v>0</v>
      </c>
      <c r="D67" s="70">
        <f>D19-SUM(D20:D22)</f>
        <v>0</v>
      </c>
      <c r="G67" s="70">
        <v>0</v>
      </c>
      <c r="H67" s="70">
        <v>0</v>
      </c>
      <c r="I67" s="70">
        <v>0</v>
      </c>
      <c r="J67" s="71"/>
      <c r="L67" s="70">
        <v>0</v>
      </c>
      <c r="M67" s="70">
        <v>0</v>
      </c>
      <c r="N67" s="70">
        <v>0</v>
      </c>
      <c r="Q67">
        <v>134</v>
      </c>
      <c r="U67">
        <f>$U$8</f>
        <v>1</v>
      </c>
      <c r="V67">
        <f>$V$8</f>
        <v>23</v>
      </c>
      <c r="W67">
        <f>$W$8</f>
        <v>45</v>
      </c>
    </row>
    <row r="68" spans="1:23" hidden="1" x14ac:dyDescent="0.25">
      <c r="G68" s="70">
        <v>0</v>
      </c>
      <c r="H68" s="70">
        <v>0</v>
      </c>
      <c r="I68" s="70">
        <v>0</v>
      </c>
      <c r="J68" s="71"/>
      <c r="L68" s="70">
        <v>1.1102230246251565E-16</v>
      </c>
      <c r="M68" s="70">
        <v>0</v>
      </c>
      <c r="N68" s="70">
        <v>0</v>
      </c>
      <c r="Q68">
        <v>84</v>
      </c>
      <c r="R68">
        <v>19</v>
      </c>
      <c r="U68">
        <f>$U$8</f>
        <v>1</v>
      </c>
      <c r="V68">
        <f>$V$8</f>
        <v>23</v>
      </c>
      <c r="W68">
        <f>$W$8</f>
        <v>45</v>
      </c>
    </row>
    <row r="69" spans="1:23" x14ac:dyDescent="0.25">
      <c r="A69" s="29"/>
      <c r="B69" s="29"/>
      <c r="C69" s="29"/>
      <c r="D69" s="29"/>
      <c r="E69" s="29"/>
      <c r="G69" s="71"/>
      <c r="H69" s="71"/>
      <c r="I69" s="71"/>
      <c r="J69" s="71"/>
      <c r="L69" s="71"/>
      <c r="M69" s="71"/>
      <c r="N69" s="71"/>
    </row>
    <row r="70" spans="1:23" x14ac:dyDescent="0.25">
      <c r="A70" s="3" t="s">
        <v>22</v>
      </c>
    </row>
    <row r="71" spans="1:23" x14ac:dyDescent="0.25">
      <c r="A71" s="46" t="s">
        <v>264</v>
      </c>
    </row>
    <row r="72" spans="1:23" x14ac:dyDescent="0.25">
      <c r="A72" s="46" t="s">
        <v>108</v>
      </c>
    </row>
    <row r="73" spans="1:23" x14ac:dyDescent="0.25">
      <c r="A73" s="46" t="s">
        <v>98</v>
      </c>
    </row>
    <row r="74" spans="1:23" x14ac:dyDescent="0.25">
      <c r="A74" s="46" t="s">
        <v>109</v>
      </c>
    </row>
    <row r="75" spans="1:23" x14ac:dyDescent="0.25">
      <c r="A75" s="46" t="s">
        <v>113</v>
      </c>
    </row>
    <row r="76" spans="1:23" x14ac:dyDescent="0.25">
      <c r="A76" s="46" t="s">
        <v>110</v>
      </c>
    </row>
    <row r="77" spans="1:23" x14ac:dyDescent="0.25">
      <c r="A77" s="46" t="s">
        <v>114</v>
      </c>
    </row>
    <row r="78" spans="1:23" x14ac:dyDescent="0.25">
      <c r="A78" s="46"/>
    </row>
    <row r="79" spans="1:23" x14ac:dyDescent="0.25">
      <c r="A79" s="46"/>
    </row>
    <row r="80" spans="1:23" x14ac:dyDescent="0.25">
      <c r="A80" s="46"/>
    </row>
    <row r="81" spans="1:1" x14ac:dyDescent="0.25">
      <c r="A81" s="46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5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85"/>
  <sheetViews>
    <sheetView zoomScale="70" zoomScaleNormal="70" workbookViewId="0"/>
  </sheetViews>
  <sheetFormatPr defaultRowHeight="12.5" x14ac:dyDescent="0.25"/>
  <cols>
    <col min="1" max="1" width="36.90625" customWidth="1"/>
    <col min="2" max="5" width="10.6328125" customWidth="1"/>
    <col min="6" max="6" width="2.6328125" customWidth="1"/>
    <col min="7" max="10" width="10.6328125" customWidth="1"/>
    <col min="11" max="11" width="2.6328125" customWidth="1"/>
    <col min="12" max="15" width="8.6328125" customWidth="1"/>
    <col min="17" max="25" width="0" hidden="1" customWidth="1"/>
  </cols>
  <sheetData>
    <row r="1" spans="1:25" s="3" customFormat="1" ht="15.5" x14ac:dyDescent="0.35">
      <c r="A1" s="1" t="str">
        <f>VLOOKUP(Y6,TabName,5,FALSE)</f>
        <v>Table 4.7 - Cost of Wasted UAA Mail -- First-Class Mail, Presorted (1), PARS Environment, FY 23</v>
      </c>
    </row>
    <row r="2" spans="1:25" ht="8.15" customHeight="1" thickBot="1" x14ac:dyDescent="0.3"/>
    <row r="3" spans="1:25" ht="15.5" x14ac:dyDescent="0.35">
      <c r="A3" s="4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5"/>
    </row>
    <row r="4" spans="1:25" ht="12.75" customHeight="1" x14ac:dyDescent="0.3">
      <c r="A4" s="13"/>
      <c r="B4" s="9" t="s">
        <v>1</v>
      </c>
      <c r="C4" s="10"/>
      <c r="D4" s="10"/>
      <c r="E4" s="10"/>
      <c r="F4" s="3"/>
      <c r="G4" s="9" t="s">
        <v>2</v>
      </c>
      <c r="H4" s="11"/>
      <c r="I4" s="11"/>
      <c r="J4" s="11"/>
      <c r="K4" s="3"/>
      <c r="L4" s="9" t="s">
        <v>3</v>
      </c>
      <c r="M4" s="11"/>
      <c r="N4" s="11"/>
      <c r="O4" s="12"/>
      <c r="S4" t="s">
        <v>37</v>
      </c>
      <c r="T4" t="s">
        <v>37</v>
      </c>
      <c r="U4" s="14" t="s">
        <v>8</v>
      </c>
      <c r="V4" s="14" t="s">
        <v>9</v>
      </c>
      <c r="W4" s="14" t="s">
        <v>10</v>
      </c>
      <c r="Y4" s="3"/>
    </row>
    <row r="5" spans="1:25" ht="25.5" customHeight="1" x14ac:dyDescent="0.25">
      <c r="A5" s="13"/>
      <c r="B5" s="14" t="s">
        <v>4</v>
      </c>
      <c r="C5" s="14" t="s">
        <v>5</v>
      </c>
      <c r="D5" s="14" t="s">
        <v>6</v>
      </c>
      <c r="E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L5" s="14" t="s">
        <v>4</v>
      </c>
      <c r="M5" s="14" t="s">
        <v>5</v>
      </c>
      <c r="N5" s="14" t="s">
        <v>6</v>
      </c>
      <c r="O5" s="15" t="s">
        <v>7</v>
      </c>
      <c r="Q5" s="46" t="s">
        <v>35</v>
      </c>
      <c r="R5" s="46" t="s">
        <v>36</v>
      </c>
      <c r="S5" s="46" t="s">
        <v>35</v>
      </c>
      <c r="T5" s="46" t="s">
        <v>36</v>
      </c>
      <c r="U5" t="s">
        <v>12</v>
      </c>
      <c r="V5" t="s">
        <v>12</v>
      </c>
      <c r="W5" t="s">
        <v>12</v>
      </c>
      <c r="Y5" s="14" t="s">
        <v>11</v>
      </c>
    </row>
    <row r="6" spans="1:25" ht="12.75" customHeight="1" x14ac:dyDescent="0.3">
      <c r="A6" s="77" t="s">
        <v>23</v>
      </c>
      <c r="O6" s="17"/>
      <c r="Y6">
        <v>7</v>
      </c>
    </row>
    <row r="7" spans="1:25" ht="12.75" customHeight="1" x14ac:dyDescent="0.3">
      <c r="A7" s="16" t="s">
        <v>116</v>
      </c>
      <c r="O7" s="17"/>
    </row>
    <row r="8" spans="1:25" ht="12.75" customHeight="1" x14ac:dyDescent="0.25">
      <c r="A8" s="18" t="s">
        <v>13</v>
      </c>
      <c r="B8" s="19">
        <v>120.82383271328411</v>
      </c>
      <c r="C8" s="19">
        <v>0</v>
      </c>
      <c r="D8" s="19">
        <v>0</v>
      </c>
      <c r="E8" s="19">
        <f t="shared" ref="E8:E13" si="0">SUM(B8:D8)</f>
        <v>120.82383271328411</v>
      </c>
      <c r="G8" s="51">
        <v>6.9570603763297463</v>
      </c>
      <c r="H8" s="51">
        <v>0</v>
      </c>
      <c r="I8" s="51">
        <v>0</v>
      </c>
      <c r="J8" s="51">
        <f t="shared" ref="J8:J13" si="1">SUM(G8:I8)</f>
        <v>6.9570603763297463</v>
      </c>
      <c r="L8" s="22">
        <f t="shared" ref="L8:O14" si="2">IF(B8&lt;&gt;0,G8/B8,"--")</f>
        <v>5.7580199370424745E-2</v>
      </c>
      <c r="M8" s="22" t="str">
        <f t="shared" si="2"/>
        <v>--</v>
      </c>
      <c r="N8" s="22" t="str">
        <f t="shared" si="2"/>
        <v>--</v>
      </c>
      <c r="O8" s="23">
        <f t="shared" si="2"/>
        <v>5.7580199370424745E-2</v>
      </c>
      <c r="Q8">
        <v>32</v>
      </c>
      <c r="U8" s="24">
        <f>VLOOKUP($Y$6,WMap,3,FALSE)</f>
        <v>1</v>
      </c>
      <c r="V8" s="25">
        <f>VLOOKUP($Y$6,WMap,4,FALSE)</f>
        <v>23</v>
      </c>
      <c r="W8" s="26">
        <f>VLOOKUP($Y$6,WMap,5,FALSE)</f>
        <v>45</v>
      </c>
    </row>
    <row r="9" spans="1:25" ht="12.75" customHeight="1" x14ac:dyDescent="0.25">
      <c r="A9" s="27" t="s">
        <v>24</v>
      </c>
      <c r="B9" s="19">
        <v>120.82383271328411</v>
      </c>
      <c r="C9" s="19">
        <v>0</v>
      </c>
      <c r="D9" s="19">
        <v>0</v>
      </c>
      <c r="E9" s="19">
        <f t="shared" si="0"/>
        <v>120.82383271328411</v>
      </c>
      <c r="G9" s="51">
        <v>0.92640755004989694</v>
      </c>
      <c r="H9" s="51">
        <v>0</v>
      </c>
      <c r="I9" s="51">
        <v>0</v>
      </c>
      <c r="J9" s="51">
        <f t="shared" si="1"/>
        <v>0.92640755004989694</v>
      </c>
      <c r="L9" s="22">
        <f t="shared" si="2"/>
        <v>7.667423961365878E-3</v>
      </c>
      <c r="M9" s="22" t="str">
        <f t="shared" si="2"/>
        <v>--</v>
      </c>
      <c r="N9" s="22" t="str">
        <f t="shared" si="2"/>
        <v>--</v>
      </c>
      <c r="O9" s="23">
        <f t="shared" si="2"/>
        <v>7.667423961365878E-3</v>
      </c>
      <c r="Q9">
        <v>33</v>
      </c>
      <c r="U9">
        <f>$U$8</f>
        <v>1</v>
      </c>
      <c r="V9">
        <f>$V$8</f>
        <v>23</v>
      </c>
      <c r="W9">
        <f>$W$8</f>
        <v>45</v>
      </c>
    </row>
    <row r="10" spans="1:25" ht="12.75" customHeight="1" x14ac:dyDescent="0.25">
      <c r="A10" s="18" t="s">
        <v>25</v>
      </c>
      <c r="B10" s="19">
        <v>2416.4766542656798</v>
      </c>
      <c r="C10" s="19">
        <v>0</v>
      </c>
      <c r="D10" s="19">
        <v>0</v>
      </c>
      <c r="E10" s="19">
        <f t="shared" si="0"/>
        <v>2416.4766542656798</v>
      </c>
      <c r="G10" s="51">
        <v>156.84516491389579</v>
      </c>
      <c r="H10" s="51">
        <v>0</v>
      </c>
      <c r="I10" s="51">
        <v>0</v>
      </c>
      <c r="J10" s="51">
        <f t="shared" si="1"/>
        <v>156.84516491389579</v>
      </c>
      <c r="L10" s="22">
        <f t="shared" si="2"/>
        <v>6.4906550881435265E-2</v>
      </c>
      <c r="M10" s="22" t="str">
        <f t="shared" si="2"/>
        <v>--</v>
      </c>
      <c r="N10" s="22" t="str">
        <f t="shared" si="2"/>
        <v>--</v>
      </c>
      <c r="O10" s="23">
        <f t="shared" si="2"/>
        <v>6.4906550881435265E-2</v>
      </c>
      <c r="Q10">
        <v>34</v>
      </c>
      <c r="S10">
        <v>10</v>
      </c>
      <c r="U10">
        <f>$U$8</f>
        <v>1</v>
      </c>
      <c r="V10">
        <f>$V$8</f>
        <v>23</v>
      </c>
      <c r="W10">
        <f>$W$8</f>
        <v>45</v>
      </c>
    </row>
    <row r="11" spans="1:25" ht="12.75" customHeight="1" x14ac:dyDescent="0.25">
      <c r="A11" s="18" t="s">
        <v>26</v>
      </c>
      <c r="B11" s="19">
        <v>931.85985099283846</v>
      </c>
      <c r="C11" s="19">
        <v>0</v>
      </c>
      <c r="D11" s="19">
        <v>0</v>
      </c>
      <c r="E11" s="19">
        <f t="shared" si="0"/>
        <v>931.85985099283846</v>
      </c>
      <c r="G11" s="51">
        <v>0</v>
      </c>
      <c r="H11" s="51">
        <v>0</v>
      </c>
      <c r="I11" s="51">
        <v>0</v>
      </c>
      <c r="J11" s="51">
        <f t="shared" si="1"/>
        <v>0</v>
      </c>
      <c r="L11" s="22">
        <f t="shared" si="2"/>
        <v>0</v>
      </c>
      <c r="M11" s="22" t="str">
        <f t="shared" si="2"/>
        <v>--</v>
      </c>
      <c r="N11" s="22" t="str">
        <f t="shared" si="2"/>
        <v>--</v>
      </c>
      <c r="O11" s="23">
        <f t="shared" si="2"/>
        <v>0</v>
      </c>
      <c r="Q11">
        <v>35</v>
      </c>
      <c r="S11">
        <v>10</v>
      </c>
      <c r="U11">
        <f>$U$8</f>
        <v>1</v>
      </c>
      <c r="V11">
        <f>$V$8</f>
        <v>23</v>
      </c>
      <c r="W11">
        <f>$W$8</f>
        <v>45</v>
      </c>
    </row>
    <row r="12" spans="1:25" ht="12.75" customHeight="1" x14ac:dyDescent="0.25">
      <c r="A12" s="27" t="s">
        <v>92</v>
      </c>
      <c r="B12" s="19">
        <v>1448.3696534588564</v>
      </c>
      <c r="C12" s="19">
        <v>0</v>
      </c>
      <c r="D12" s="19">
        <v>0</v>
      </c>
      <c r="E12" s="19">
        <f t="shared" si="0"/>
        <v>1448.3696534588564</v>
      </c>
      <c r="G12" s="51">
        <v>76.470630260173337</v>
      </c>
      <c r="H12" s="51">
        <v>0</v>
      </c>
      <c r="I12" s="51">
        <v>0</v>
      </c>
      <c r="J12" s="51">
        <f t="shared" si="1"/>
        <v>76.470630260173337</v>
      </c>
      <c r="L12" s="22">
        <f t="shared" si="2"/>
        <v>5.2797730246248648E-2</v>
      </c>
      <c r="M12" s="22" t="str">
        <f t="shared" si="2"/>
        <v>--</v>
      </c>
      <c r="N12" s="22" t="str">
        <f t="shared" si="2"/>
        <v>--</v>
      </c>
      <c r="O12" s="23">
        <f t="shared" si="2"/>
        <v>5.2797730246248648E-2</v>
      </c>
      <c r="Q12">
        <v>36</v>
      </c>
      <c r="R12">
        <v>37</v>
      </c>
      <c r="S12">
        <v>10</v>
      </c>
      <c r="U12">
        <f>$U$8</f>
        <v>1</v>
      </c>
      <c r="V12">
        <f>$V$8</f>
        <v>23</v>
      </c>
      <c r="W12">
        <f>$W$8</f>
        <v>45</v>
      </c>
    </row>
    <row r="13" spans="1:25" ht="12.75" customHeight="1" x14ac:dyDescent="0.25">
      <c r="A13" s="27" t="s">
        <v>104</v>
      </c>
      <c r="B13" s="19">
        <v>36.247149813985203</v>
      </c>
      <c r="C13" s="19">
        <v>0</v>
      </c>
      <c r="D13" s="19">
        <v>0</v>
      </c>
      <c r="E13" s="19">
        <f t="shared" si="0"/>
        <v>36.247149813985203</v>
      </c>
      <c r="G13" s="51">
        <v>11.370390281958406</v>
      </c>
      <c r="H13" s="51">
        <v>0</v>
      </c>
      <c r="I13" s="51">
        <v>0</v>
      </c>
      <c r="J13" s="51">
        <f t="shared" si="1"/>
        <v>11.370390281958406</v>
      </c>
      <c r="L13" s="22">
        <f t="shared" si="2"/>
        <v>0.31369060299387674</v>
      </c>
      <c r="M13" s="22" t="str">
        <f t="shared" si="2"/>
        <v>--</v>
      </c>
      <c r="N13" s="22" t="str">
        <f t="shared" si="2"/>
        <v>--</v>
      </c>
      <c r="O13" s="23">
        <f t="shared" si="2"/>
        <v>0.31369060299387674</v>
      </c>
      <c r="Q13">
        <v>39</v>
      </c>
      <c r="S13">
        <v>10</v>
      </c>
      <c r="U13">
        <f>$U$8</f>
        <v>1</v>
      </c>
      <c r="V13">
        <f>$V$8</f>
        <v>23</v>
      </c>
      <c r="W13">
        <f>$W$8</f>
        <v>45</v>
      </c>
    </row>
    <row r="14" spans="1:25" ht="12.75" customHeight="1" x14ac:dyDescent="0.25">
      <c r="A14" s="18" t="s">
        <v>17</v>
      </c>
      <c r="B14" s="19">
        <f>B10</f>
        <v>2416.4766542656798</v>
      </c>
      <c r="C14" s="19">
        <f>C10</f>
        <v>0</v>
      </c>
      <c r="D14" s="19">
        <f>D10</f>
        <v>0</v>
      </c>
      <c r="E14" s="19">
        <f>E10</f>
        <v>2416.4766542656798</v>
      </c>
      <c r="G14" s="51">
        <f>SUM(G8:G13)</f>
        <v>252.56965338240718</v>
      </c>
      <c r="H14" s="51">
        <f>SUM(H8:H13)</f>
        <v>0</v>
      </c>
      <c r="I14" s="51">
        <f>SUM(I8:I13)</f>
        <v>0</v>
      </c>
      <c r="J14" s="51">
        <f>SUM(J8:J13)</f>
        <v>252.56965338240718</v>
      </c>
      <c r="L14" s="22">
        <f t="shared" si="2"/>
        <v>0.10451979866495262</v>
      </c>
      <c r="M14" s="22" t="str">
        <f t="shared" si="2"/>
        <v>--</v>
      </c>
      <c r="N14" s="22" t="str">
        <f t="shared" si="2"/>
        <v>--</v>
      </c>
      <c r="O14" s="23">
        <f t="shared" si="2"/>
        <v>0.10451979866495262</v>
      </c>
    </row>
    <row r="15" spans="1:25" ht="5.15" customHeight="1" x14ac:dyDescent="0.25">
      <c r="A15" s="18"/>
      <c r="B15" s="19"/>
      <c r="C15" s="19"/>
      <c r="D15" s="19"/>
      <c r="E15" s="19"/>
      <c r="G15" s="51"/>
      <c r="H15" s="51"/>
      <c r="I15" s="51"/>
      <c r="J15" s="51"/>
      <c r="O15" s="17"/>
    </row>
    <row r="16" spans="1:25" ht="12.75" customHeight="1" x14ac:dyDescent="0.3">
      <c r="A16" s="16" t="s">
        <v>117</v>
      </c>
      <c r="B16" s="19"/>
      <c r="C16" s="19"/>
      <c r="D16" s="19"/>
      <c r="E16" s="19"/>
      <c r="G16" s="51"/>
      <c r="H16" s="51"/>
      <c r="I16" s="51"/>
      <c r="J16" s="51"/>
      <c r="O16" s="17"/>
    </row>
    <row r="17" spans="1:23" ht="12.75" customHeight="1" x14ac:dyDescent="0.25">
      <c r="A17" s="18" t="s">
        <v>25</v>
      </c>
      <c r="B17" s="19">
        <v>0</v>
      </c>
      <c r="C17" s="19">
        <v>0</v>
      </c>
      <c r="D17" s="19">
        <v>0</v>
      </c>
      <c r="E17" s="19">
        <f>SUM(B17:D17)</f>
        <v>0</v>
      </c>
      <c r="G17" s="51">
        <v>0</v>
      </c>
      <c r="H17" s="51">
        <v>0</v>
      </c>
      <c r="I17" s="51">
        <v>0</v>
      </c>
      <c r="J17" s="51">
        <f>SUM(G17:I17)</f>
        <v>0</v>
      </c>
      <c r="L17" s="22" t="str">
        <f t="shared" ref="L17:O21" si="3">IF(B17&lt;&gt;0,G17/B17,"--")</f>
        <v>--</v>
      </c>
      <c r="M17" s="22" t="str">
        <f t="shared" si="3"/>
        <v>--</v>
      </c>
      <c r="N17" s="22" t="str">
        <f t="shared" si="3"/>
        <v>--</v>
      </c>
      <c r="O17" s="23" t="str">
        <f t="shared" si="3"/>
        <v>--</v>
      </c>
      <c r="Q17">
        <v>17</v>
      </c>
      <c r="U17">
        <f>$U$8</f>
        <v>1</v>
      </c>
      <c r="V17">
        <f>$V$8</f>
        <v>23</v>
      </c>
      <c r="W17">
        <f>$W$8</f>
        <v>45</v>
      </c>
    </row>
    <row r="18" spans="1:23" ht="12.75" customHeight="1" x14ac:dyDescent="0.25">
      <c r="A18" s="18" t="s">
        <v>26</v>
      </c>
      <c r="B18" s="19">
        <v>0</v>
      </c>
      <c r="C18" s="19">
        <v>0</v>
      </c>
      <c r="D18" s="19">
        <v>0</v>
      </c>
      <c r="E18" s="19">
        <f>SUM(B18:D18)</f>
        <v>0</v>
      </c>
      <c r="G18" s="51">
        <v>0</v>
      </c>
      <c r="H18" s="51">
        <v>0</v>
      </c>
      <c r="I18" s="51">
        <v>0</v>
      </c>
      <c r="J18" s="51">
        <f>SUM(G18:I18)</f>
        <v>0</v>
      </c>
      <c r="L18" s="22" t="str">
        <f t="shared" si="3"/>
        <v>--</v>
      </c>
      <c r="M18" s="22" t="str">
        <f t="shared" si="3"/>
        <v>--</v>
      </c>
      <c r="N18" s="22" t="str">
        <f t="shared" si="3"/>
        <v>--</v>
      </c>
      <c r="O18" s="23" t="str">
        <f t="shared" si="3"/>
        <v>--</v>
      </c>
      <c r="Q18">
        <v>18</v>
      </c>
      <c r="U18">
        <f>$U$8</f>
        <v>1</v>
      </c>
      <c r="V18">
        <f>$V$8</f>
        <v>23</v>
      </c>
      <c r="W18">
        <f>$W$8</f>
        <v>45</v>
      </c>
    </row>
    <row r="19" spans="1:23" ht="12.75" customHeight="1" x14ac:dyDescent="0.25">
      <c r="A19" s="27" t="s">
        <v>27</v>
      </c>
      <c r="B19" s="19">
        <v>0</v>
      </c>
      <c r="C19" s="19">
        <v>0</v>
      </c>
      <c r="D19" s="19">
        <v>0</v>
      </c>
      <c r="E19" s="19">
        <f>SUM(B19:D19)</f>
        <v>0</v>
      </c>
      <c r="G19" s="51">
        <v>0</v>
      </c>
      <c r="H19" s="51">
        <v>0</v>
      </c>
      <c r="I19" s="51">
        <v>0</v>
      </c>
      <c r="J19" s="51">
        <f>SUM(G19:I19)</f>
        <v>0</v>
      </c>
      <c r="L19" s="22" t="str">
        <f t="shared" si="3"/>
        <v>--</v>
      </c>
      <c r="M19" s="22" t="str">
        <f t="shared" si="3"/>
        <v>--</v>
      </c>
      <c r="N19" s="22" t="str">
        <f t="shared" si="3"/>
        <v>--</v>
      </c>
      <c r="O19" s="23" t="str">
        <f t="shared" si="3"/>
        <v>--</v>
      </c>
      <c r="Q19">
        <v>19</v>
      </c>
      <c r="U19">
        <f>$U$8</f>
        <v>1</v>
      </c>
      <c r="V19">
        <f>$V$8</f>
        <v>23</v>
      </c>
      <c r="W19">
        <f>$W$8</f>
        <v>45</v>
      </c>
    </row>
    <row r="20" spans="1:23" ht="12.75" customHeight="1" x14ac:dyDescent="0.25">
      <c r="A20" s="27" t="s">
        <v>34</v>
      </c>
      <c r="B20" s="19">
        <v>0</v>
      </c>
      <c r="C20" s="19">
        <v>0</v>
      </c>
      <c r="D20" s="19">
        <v>0</v>
      </c>
      <c r="E20" s="19">
        <f>SUM(B20:D20)</f>
        <v>0</v>
      </c>
      <c r="G20" s="51">
        <v>0</v>
      </c>
      <c r="H20" s="51">
        <v>0</v>
      </c>
      <c r="I20" s="51">
        <v>0</v>
      </c>
      <c r="J20" s="51">
        <f>SUM(G20:I20)</f>
        <v>0</v>
      </c>
      <c r="L20" s="22" t="str">
        <f t="shared" si="3"/>
        <v>--</v>
      </c>
      <c r="M20" s="22" t="str">
        <f t="shared" si="3"/>
        <v>--</v>
      </c>
      <c r="N20" s="22" t="str">
        <f t="shared" si="3"/>
        <v>--</v>
      </c>
      <c r="O20" s="23" t="str">
        <f t="shared" si="3"/>
        <v>--</v>
      </c>
      <c r="Q20">
        <v>22</v>
      </c>
      <c r="U20">
        <f>$U$8</f>
        <v>1</v>
      </c>
      <c r="V20">
        <f>$V$8</f>
        <v>23</v>
      </c>
      <c r="W20">
        <f>$W$8</f>
        <v>45</v>
      </c>
    </row>
    <row r="21" spans="1:23" ht="12.75" customHeight="1" x14ac:dyDescent="0.25">
      <c r="A21" s="18" t="s">
        <v>17</v>
      </c>
      <c r="B21" s="19">
        <f>B17</f>
        <v>0</v>
      </c>
      <c r="C21" s="19">
        <f>C17</f>
        <v>0</v>
      </c>
      <c r="D21" s="19">
        <f>D17</f>
        <v>0</v>
      </c>
      <c r="E21" s="19">
        <f>E17</f>
        <v>0</v>
      </c>
      <c r="G21" s="51">
        <f>SUM(G17:G20)</f>
        <v>0</v>
      </c>
      <c r="H21" s="51">
        <f>SUM(H17:H20)</f>
        <v>0</v>
      </c>
      <c r="I21" s="51">
        <f>SUM(I17:I20)</f>
        <v>0</v>
      </c>
      <c r="J21" s="51">
        <f>SUM(J17:J20)</f>
        <v>0</v>
      </c>
      <c r="L21" s="22" t="str">
        <f t="shared" si="3"/>
        <v>--</v>
      </c>
      <c r="M21" s="22" t="str">
        <f t="shared" si="3"/>
        <v>--</v>
      </c>
      <c r="N21" s="22" t="str">
        <f t="shared" si="3"/>
        <v>--</v>
      </c>
      <c r="O21" s="23" t="str">
        <f t="shared" si="3"/>
        <v>--</v>
      </c>
    </row>
    <row r="22" spans="1:23" ht="5.15" customHeight="1" x14ac:dyDescent="0.25">
      <c r="A22" s="18"/>
      <c r="B22" s="19"/>
      <c r="C22" s="19"/>
      <c r="D22" s="19"/>
      <c r="E22" s="19"/>
      <c r="G22" s="51"/>
      <c r="H22" s="51"/>
      <c r="I22" s="51"/>
      <c r="J22" s="51"/>
      <c r="O22" s="17"/>
    </row>
    <row r="23" spans="1:23" ht="12.75" customHeight="1" x14ac:dyDescent="0.3">
      <c r="A23" s="16" t="s">
        <v>118</v>
      </c>
      <c r="B23" s="19"/>
      <c r="C23" s="19"/>
      <c r="D23" s="19"/>
      <c r="E23" s="19"/>
      <c r="G23" s="51"/>
      <c r="H23" s="51"/>
      <c r="I23" s="51"/>
      <c r="J23" s="51"/>
      <c r="O23" s="17"/>
    </row>
    <row r="24" spans="1:23" ht="12.75" customHeight="1" x14ac:dyDescent="0.25">
      <c r="A24" s="18" t="s">
        <v>13</v>
      </c>
      <c r="B24" s="19">
        <v>14739.997078801391</v>
      </c>
      <c r="C24" s="19">
        <v>0</v>
      </c>
      <c r="D24" s="19">
        <v>0</v>
      </c>
      <c r="E24" s="19">
        <f t="shared" ref="E24:E29" si="4">SUM(B24:D24)</f>
        <v>14739.997078801391</v>
      </c>
      <c r="G24" s="51">
        <v>989.88554163501294</v>
      </c>
      <c r="H24" s="51">
        <v>0</v>
      </c>
      <c r="I24" s="51">
        <v>0</v>
      </c>
      <c r="J24" s="51">
        <f t="shared" ref="J24:J29" si="5">SUM(G24:I24)</f>
        <v>989.88554163501294</v>
      </c>
      <c r="L24" s="22">
        <f t="shared" ref="L24:O30" si="6">IF(B24&lt;&gt;0,G24/B24,"--")</f>
        <v>6.7156427259991505E-2</v>
      </c>
      <c r="M24" s="22" t="str">
        <f t="shared" si="6"/>
        <v>--</v>
      </c>
      <c r="N24" s="22" t="str">
        <f t="shared" si="6"/>
        <v>--</v>
      </c>
      <c r="O24" s="23">
        <f t="shared" si="6"/>
        <v>6.7156427259991505E-2</v>
      </c>
      <c r="Q24">
        <v>50</v>
      </c>
      <c r="U24">
        <f t="shared" ref="U24:U29" si="7">$U$8</f>
        <v>1</v>
      </c>
      <c r="V24">
        <f t="shared" ref="V24:V29" si="8">$V$8</f>
        <v>23</v>
      </c>
      <c r="W24">
        <f t="shared" ref="W24:W29" si="9">$W$8</f>
        <v>45</v>
      </c>
    </row>
    <row r="25" spans="1:23" ht="12.75" customHeight="1" x14ac:dyDescent="0.25">
      <c r="A25" s="27" t="s">
        <v>24</v>
      </c>
      <c r="B25" s="19">
        <v>14739.997078801391</v>
      </c>
      <c r="C25" s="19">
        <v>0</v>
      </c>
      <c r="D25" s="19">
        <v>0</v>
      </c>
      <c r="E25" s="19">
        <f t="shared" si="4"/>
        <v>14739.997078801391</v>
      </c>
      <c r="G25" s="51">
        <v>113.01780679246482</v>
      </c>
      <c r="H25" s="51">
        <v>0</v>
      </c>
      <c r="I25" s="51">
        <v>0</v>
      </c>
      <c r="J25" s="51">
        <f t="shared" si="5"/>
        <v>113.01780679246482</v>
      </c>
      <c r="L25" s="22">
        <f t="shared" si="6"/>
        <v>7.667423961365878E-3</v>
      </c>
      <c r="M25" s="22" t="str">
        <f t="shared" si="6"/>
        <v>--</v>
      </c>
      <c r="N25" s="22" t="str">
        <f t="shared" si="6"/>
        <v>--</v>
      </c>
      <c r="O25" s="23">
        <f t="shared" si="6"/>
        <v>7.667423961365878E-3</v>
      </c>
      <c r="Q25">
        <v>51</v>
      </c>
      <c r="U25">
        <f t="shared" si="7"/>
        <v>1</v>
      </c>
      <c r="V25">
        <f t="shared" si="8"/>
        <v>23</v>
      </c>
      <c r="W25">
        <f t="shared" si="9"/>
        <v>45</v>
      </c>
    </row>
    <row r="26" spans="1:23" ht="12.75" customHeight="1" x14ac:dyDescent="0.25">
      <c r="A26" s="18" t="s">
        <v>25</v>
      </c>
      <c r="B26" s="19">
        <v>14950.012015697594</v>
      </c>
      <c r="C26" s="19">
        <v>0</v>
      </c>
      <c r="D26" s="19">
        <v>0</v>
      </c>
      <c r="E26" s="19">
        <f t="shared" si="4"/>
        <v>14950.012015697594</v>
      </c>
      <c r="G26" s="51">
        <v>507.74787296521413</v>
      </c>
      <c r="H26" s="51">
        <v>0</v>
      </c>
      <c r="I26" s="51">
        <v>0</v>
      </c>
      <c r="J26" s="51">
        <f t="shared" si="5"/>
        <v>507.74787296521413</v>
      </c>
      <c r="L26" s="22">
        <f t="shared" si="6"/>
        <v>3.396304112880151E-2</v>
      </c>
      <c r="M26" s="22" t="str">
        <f t="shared" si="6"/>
        <v>--</v>
      </c>
      <c r="N26" s="22" t="str">
        <f t="shared" si="6"/>
        <v>--</v>
      </c>
      <c r="O26" s="23">
        <f t="shared" si="6"/>
        <v>3.396304112880151E-2</v>
      </c>
      <c r="Q26">
        <v>52</v>
      </c>
      <c r="S26">
        <v>10</v>
      </c>
      <c r="U26">
        <f t="shared" si="7"/>
        <v>1</v>
      </c>
      <c r="V26">
        <f t="shared" si="8"/>
        <v>23</v>
      </c>
      <c r="W26">
        <f t="shared" si="9"/>
        <v>45</v>
      </c>
    </row>
    <row r="27" spans="1:23" ht="12.75" customHeight="1" x14ac:dyDescent="0.25">
      <c r="A27" s="18" t="s">
        <v>26</v>
      </c>
      <c r="B27" s="19">
        <v>5888.4538393857338</v>
      </c>
      <c r="C27" s="19">
        <v>0</v>
      </c>
      <c r="D27" s="19">
        <v>0</v>
      </c>
      <c r="E27" s="19">
        <f t="shared" si="4"/>
        <v>5888.4538393857338</v>
      </c>
      <c r="G27" s="51">
        <v>0</v>
      </c>
      <c r="H27" s="51">
        <v>0</v>
      </c>
      <c r="I27" s="51">
        <v>0</v>
      </c>
      <c r="J27" s="51">
        <f t="shared" si="5"/>
        <v>0</v>
      </c>
      <c r="L27" s="22">
        <f t="shared" si="6"/>
        <v>0</v>
      </c>
      <c r="M27" s="22" t="str">
        <f t="shared" si="6"/>
        <v>--</v>
      </c>
      <c r="N27" s="22" t="str">
        <f t="shared" si="6"/>
        <v>--</v>
      </c>
      <c r="O27" s="23">
        <f t="shared" si="6"/>
        <v>0</v>
      </c>
      <c r="Q27">
        <v>53</v>
      </c>
      <c r="S27">
        <v>10</v>
      </c>
      <c r="U27">
        <f t="shared" si="7"/>
        <v>1</v>
      </c>
      <c r="V27">
        <f t="shared" si="8"/>
        <v>23</v>
      </c>
      <c r="W27">
        <f t="shared" si="9"/>
        <v>45</v>
      </c>
    </row>
    <row r="28" spans="1:23" ht="12.75" customHeight="1" x14ac:dyDescent="0.25">
      <c r="A28" s="27" t="s">
        <v>92</v>
      </c>
      <c r="B28" s="19">
        <v>8837.3079960763971</v>
      </c>
      <c r="C28" s="19">
        <v>0</v>
      </c>
      <c r="D28" s="19">
        <v>0</v>
      </c>
      <c r="E28" s="19">
        <f t="shared" si="4"/>
        <v>8837.3079960763971</v>
      </c>
      <c r="G28" s="51">
        <v>466.58980367985782</v>
      </c>
      <c r="H28" s="51">
        <v>0</v>
      </c>
      <c r="I28" s="51">
        <v>0</v>
      </c>
      <c r="J28" s="51">
        <f t="shared" si="5"/>
        <v>466.58980367985782</v>
      </c>
      <c r="L28" s="22">
        <f t="shared" si="6"/>
        <v>5.2797730246248648E-2</v>
      </c>
      <c r="M28" s="22" t="str">
        <f t="shared" si="6"/>
        <v>--</v>
      </c>
      <c r="N28" s="22" t="str">
        <f t="shared" si="6"/>
        <v>--</v>
      </c>
      <c r="O28" s="23">
        <f t="shared" si="6"/>
        <v>5.2797730246248648E-2</v>
      </c>
      <c r="Q28">
        <v>55</v>
      </c>
      <c r="S28">
        <v>10</v>
      </c>
      <c r="U28">
        <f t="shared" si="7"/>
        <v>1</v>
      </c>
      <c r="V28">
        <f t="shared" si="8"/>
        <v>23</v>
      </c>
      <c r="W28">
        <f t="shared" si="9"/>
        <v>45</v>
      </c>
    </row>
    <row r="29" spans="1:23" ht="12.75" customHeight="1" x14ac:dyDescent="0.25">
      <c r="A29" s="27" t="s">
        <v>104</v>
      </c>
      <c r="B29" s="19">
        <v>224.25018023546392</v>
      </c>
      <c r="C29" s="19">
        <v>0</v>
      </c>
      <c r="D29" s="19">
        <v>0</v>
      </c>
      <c r="E29" s="19">
        <f t="shared" si="4"/>
        <v>224.25018023546392</v>
      </c>
      <c r="G29" s="51">
        <v>5.6658505447430052</v>
      </c>
      <c r="H29" s="51">
        <v>0</v>
      </c>
      <c r="I29" s="51">
        <v>0</v>
      </c>
      <c r="J29" s="51">
        <f t="shared" si="5"/>
        <v>5.6658505447430052</v>
      </c>
      <c r="L29" s="22">
        <f t="shared" si="6"/>
        <v>2.5265756927347088E-2</v>
      </c>
      <c r="M29" s="22" t="str">
        <f t="shared" si="6"/>
        <v>--</v>
      </c>
      <c r="N29" s="22" t="str">
        <f t="shared" si="6"/>
        <v>--</v>
      </c>
      <c r="O29" s="23">
        <f t="shared" si="6"/>
        <v>2.5265756927347088E-2</v>
      </c>
      <c r="Q29">
        <v>57</v>
      </c>
      <c r="S29">
        <v>10</v>
      </c>
      <c r="U29">
        <f t="shared" si="7"/>
        <v>1</v>
      </c>
      <c r="V29">
        <f t="shared" si="8"/>
        <v>23</v>
      </c>
      <c r="W29">
        <f t="shared" si="9"/>
        <v>45</v>
      </c>
    </row>
    <row r="30" spans="1:23" ht="12.75" customHeight="1" x14ac:dyDescent="0.25">
      <c r="A30" s="18" t="s">
        <v>17</v>
      </c>
      <c r="B30" s="19">
        <f>B26</f>
        <v>14950.012015697594</v>
      </c>
      <c r="C30" s="19">
        <f>C26</f>
        <v>0</v>
      </c>
      <c r="D30" s="19">
        <f>D26</f>
        <v>0</v>
      </c>
      <c r="E30" s="19">
        <f>E26</f>
        <v>14950.012015697594</v>
      </c>
      <c r="G30" s="51">
        <f>SUM(G24:G29)</f>
        <v>2082.9068756172928</v>
      </c>
      <c r="H30" s="51">
        <f>SUM(H24:H29)</f>
        <v>0</v>
      </c>
      <c r="I30" s="51">
        <f>SUM(I24:I29)</f>
        <v>0</v>
      </c>
      <c r="J30" s="51">
        <f>SUM(J24:J29)</f>
        <v>2082.9068756172928</v>
      </c>
      <c r="L30" s="22">
        <f t="shared" si="6"/>
        <v>0.13932476264435301</v>
      </c>
      <c r="M30" s="22" t="str">
        <f t="shared" si="6"/>
        <v>--</v>
      </c>
      <c r="N30" s="22" t="str">
        <f t="shared" si="6"/>
        <v>--</v>
      </c>
      <c r="O30" s="23">
        <f t="shared" si="6"/>
        <v>0.13932476264435301</v>
      </c>
    </row>
    <row r="31" spans="1:23" ht="5.15" customHeight="1" x14ac:dyDescent="0.25">
      <c r="A31" s="18"/>
      <c r="B31" s="19"/>
      <c r="C31" s="19"/>
      <c r="D31" s="19"/>
      <c r="E31" s="19"/>
      <c r="G31" s="51"/>
      <c r="H31" s="51"/>
      <c r="I31" s="51"/>
      <c r="J31" s="51"/>
      <c r="O31" s="17"/>
    </row>
    <row r="32" spans="1:23" ht="12.75" customHeight="1" x14ac:dyDescent="0.25">
      <c r="A32" s="18" t="s">
        <v>31</v>
      </c>
      <c r="B32" s="19">
        <f>SUM(B14,B21,B30)</f>
        <v>17366.488669963273</v>
      </c>
      <c r="C32" s="19">
        <f>SUM(C14,C21,C30)</f>
        <v>0</v>
      </c>
      <c r="D32" s="19">
        <f>SUM(D14,D21,D30)</f>
        <v>0</v>
      </c>
      <c r="E32" s="19">
        <f>SUM(E14,E21,E30)</f>
        <v>17366.488669963273</v>
      </c>
      <c r="G32" s="51">
        <f>SUM(G14,G21,G30)</f>
        <v>2335.4765289996999</v>
      </c>
      <c r="H32" s="51">
        <f>SUM(H14,H21,H30)</f>
        <v>0</v>
      </c>
      <c r="I32" s="51">
        <f>SUM(I14,I21,I30)</f>
        <v>0</v>
      </c>
      <c r="J32" s="51">
        <f>SUM(J14,J21,J30)</f>
        <v>2335.4765289996999</v>
      </c>
      <c r="L32" s="22">
        <f>IF(B32&lt;&gt;0,G32/B32,"--")</f>
        <v>0.13448179268611118</v>
      </c>
      <c r="M32" s="22" t="str">
        <f>IF(C32&lt;&gt;0,H32/C32,"--")</f>
        <v>--</v>
      </c>
      <c r="N32" s="22" t="str">
        <f>IF(D32&lt;&gt;0,I32/D32,"--")</f>
        <v>--</v>
      </c>
      <c r="O32" s="23">
        <f>IF(E32&lt;&gt;0,J32/E32,"--")</f>
        <v>0.13448179268611118</v>
      </c>
    </row>
    <row r="33" spans="1:23" ht="5.15" customHeight="1" x14ac:dyDescent="0.25">
      <c r="A33" s="18"/>
      <c r="B33" s="19"/>
      <c r="C33" s="19"/>
      <c r="D33" s="19"/>
      <c r="E33" s="19"/>
      <c r="G33" s="51"/>
      <c r="H33" s="51"/>
      <c r="I33" s="51"/>
      <c r="J33" s="51"/>
      <c r="O33" s="17"/>
    </row>
    <row r="34" spans="1:23" ht="12.75" customHeight="1" x14ac:dyDescent="0.3">
      <c r="A34" s="78" t="s">
        <v>32</v>
      </c>
      <c r="B34" s="19"/>
      <c r="C34" s="19"/>
      <c r="D34" s="19"/>
      <c r="E34" s="19"/>
      <c r="G34" s="51"/>
      <c r="H34" s="51"/>
      <c r="I34" s="51"/>
      <c r="J34" s="51"/>
      <c r="O34" s="17"/>
    </row>
    <row r="35" spans="1:23" ht="12.75" customHeight="1" x14ac:dyDescent="0.3">
      <c r="A35" s="16" t="s">
        <v>119</v>
      </c>
      <c r="B35" s="19"/>
      <c r="C35" s="19"/>
      <c r="D35" s="19"/>
      <c r="E35" s="19"/>
      <c r="G35" s="51"/>
      <c r="H35" s="51"/>
      <c r="I35" s="51"/>
      <c r="J35" s="51"/>
      <c r="O35" s="17"/>
    </row>
    <row r="36" spans="1:23" ht="12.75" customHeight="1" x14ac:dyDescent="0.25">
      <c r="A36" s="18" t="s">
        <v>13</v>
      </c>
      <c r="B36" s="19">
        <v>0</v>
      </c>
      <c r="C36" s="19">
        <v>0</v>
      </c>
      <c r="D36" s="19">
        <v>0</v>
      </c>
      <c r="E36" s="19">
        <f>SUM(B36:D36)</f>
        <v>0</v>
      </c>
      <c r="G36" s="51">
        <v>0</v>
      </c>
      <c r="H36" s="51">
        <v>0</v>
      </c>
      <c r="I36" s="51">
        <v>0</v>
      </c>
      <c r="J36" s="51">
        <f>SUM(G36:I36)</f>
        <v>0</v>
      </c>
      <c r="L36" s="22" t="str">
        <f t="shared" ref="L36:O38" si="10">IF(B36&lt;&gt;0,G36/B36,"--")</f>
        <v>--</v>
      </c>
      <c r="M36" s="22" t="str">
        <f t="shared" si="10"/>
        <v>--</v>
      </c>
      <c r="N36" s="22" t="str">
        <f t="shared" si="10"/>
        <v>--</v>
      </c>
      <c r="O36" s="23" t="str">
        <f t="shared" si="10"/>
        <v>--</v>
      </c>
      <c r="Q36">
        <v>0</v>
      </c>
      <c r="U36">
        <f>$U$8</f>
        <v>1</v>
      </c>
      <c r="V36">
        <f>$V$8</f>
        <v>23</v>
      </c>
      <c r="W36">
        <f>$W$8</f>
        <v>45</v>
      </c>
    </row>
    <row r="37" spans="1:23" ht="12.75" customHeight="1" x14ac:dyDescent="0.25">
      <c r="A37" s="27" t="s">
        <v>120</v>
      </c>
      <c r="B37" s="19">
        <v>0</v>
      </c>
      <c r="C37" s="19">
        <v>0</v>
      </c>
      <c r="D37" s="19">
        <v>0</v>
      </c>
      <c r="E37" s="19">
        <f>SUM(B37:D37)</f>
        <v>0</v>
      </c>
      <c r="G37" s="51">
        <v>0</v>
      </c>
      <c r="H37" s="51">
        <v>0</v>
      </c>
      <c r="I37" s="51">
        <v>0</v>
      </c>
      <c r="J37" s="51">
        <f>SUM(G37:I37)</f>
        <v>0</v>
      </c>
      <c r="L37" s="22" t="str">
        <f t="shared" si="10"/>
        <v>--</v>
      </c>
      <c r="M37" s="22" t="str">
        <f t="shared" si="10"/>
        <v>--</v>
      </c>
      <c r="N37" s="22" t="str">
        <f t="shared" si="10"/>
        <v>--</v>
      </c>
      <c r="O37" s="23" t="str">
        <f t="shared" si="10"/>
        <v>--</v>
      </c>
      <c r="Q37">
        <v>3</v>
      </c>
      <c r="U37">
        <f>$U$8</f>
        <v>1</v>
      </c>
      <c r="V37">
        <f>$V$8</f>
        <v>23</v>
      </c>
      <c r="W37">
        <f>$W$8</f>
        <v>45</v>
      </c>
    </row>
    <row r="38" spans="1:23" ht="12.75" customHeight="1" x14ac:dyDescent="0.25">
      <c r="A38" s="18" t="s">
        <v>17</v>
      </c>
      <c r="B38" s="19">
        <f>B36</f>
        <v>0</v>
      </c>
      <c r="C38" s="19">
        <f>C36</f>
        <v>0</v>
      </c>
      <c r="D38" s="19">
        <f>D36</f>
        <v>0</v>
      </c>
      <c r="E38" s="19">
        <f>E36</f>
        <v>0</v>
      </c>
      <c r="G38" s="51">
        <f>SUM(G36:G37)</f>
        <v>0</v>
      </c>
      <c r="H38" s="51">
        <f>SUM(H36:H37)</f>
        <v>0</v>
      </c>
      <c r="I38" s="51">
        <f>SUM(I36:I37)</f>
        <v>0</v>
      </c>
      <c r="J38" s="51">
        <f>SUM(J36:J37)</f>
        <v>0</v>
      </c>
      <c r="L38" s="22" t="str">
        <f t="shared" si="10"/>
        <v>--</v>
      </c>
      <c r="M38" s="22" t="str">
        <f t="shared" si="10"/>
        <v>--</v>
      </c>
      <c r="N38" s="22" t="str">
        <f t="shared" si="10"/>
        <v>--</v>
      </c>
      <c r="O38" s="23" t="str">
        <f t="shared" si="10"/>
        <v>--</v>
      </c>
    </row>
    <row r="39" spans="1:23" ht="5.15" customHeight="1" x14ac:dyDescent="0.25">
      <c r="A39" s="18"/>
      <c r="B39" s="19"/>
      <c r="C39" s="19"/>
      <c r="D39" s="19"/>
      <c r="E39" s="19"/>
      <c r="G39" s="51"/>
      <c r="H39" s="51"/>
      <c r="I39" s="51"/>
      <c r="J39" s="51"/>
      <c r="O39" s="17"/>
    </row>
    <row r="40" spans="1:23" ht="12.75" customHeight="1" x14ac:dyDescent="0.3">
      <c r="A40" s="16" t="s">
        <v>121</v>
      </c>
      <c r="B40" s="19"/>
      <c r="C40" s="19"/>
      <c r="D40" s="19"/>
      <c r="E40" s="19"/>
      <c r="G40" s="51"/>
      <c r="H40" s="51"/>
      <c r="I40" s="51"/>
      <c r="J40" s="51"/>
      <c r="O40" s="17"/>
    </row>
    <row r="41" spans="1:23" ht="12.75" customHeight="1" x14ac:dyDescent="0.25">
      <c r="A41" s="18" t="s">
        <v>13</v>
      </c>
      <c r="B41" s="19">
        <v>0</v>
      </c>
      <c r="C41" s="19">
        <v>15.869148951039513</v>
      </c>
      <c r="D41" s="19">
        <v>0</v>
      </c>
      <c r="E41" s="19">
        <f>SUM(B41:D41)</f>
        <v>15.869148951039513</v>
      </c>
      <c r="G41" s="51">
        <v>0</v>
      </c>
      <c r="H41" s="51">
        <v>1.1781930291856046</v>
      </c>
      <c r="I41" s="51">
        <v>0</v>
      </c>
      <c r="J41" s="51">
        <f>SUM(G41:I41)</f>
        <v>1.1781930291856046</v>
      </c>
      <c r="L41" s="22" t="str">
        <f t="shared" ref="L41:O43" si="11">IF(B41&lt;&gt;0,G41/B41,"--")</f>
        <v>--</v>
      </c>
      <c r="M41" s="22">
        <f t="shared" si="11"/>
        <v>7.4244247931671642E-2</v>
      </c>
      <c r="N41" s="22" t="str">
        <f t="shared" si="11"/>
        <v>--</v>
      </c>
      <c r="O41" s="23">
        <f t="shared" si="11"/>
        <v>7.4244247931671642E-2</v>
      </c>
      <c r="Q41">
        <v>1</v>
      </c>
      <c r="R41">
        <v>2</v>
      </c>
      <c r="U41">
        <f>$U$8</f>
        <v>1</v>
      </c>
      <c r="V41">
        <f>$V$8</f>
        <v>23</v>
      </c>
      <c r="W41">
        <f>$W$8</f>
        <v>45</v>
      </c>
    </row>
    <row r="42" spans="1:23" ht="12.75" customHeight="1" x14ac:dyDescent="0.25">
      <c r="A42" s="27" t="s">
        <v>97</v>
      </c>
      <c r="B42" s="19">
        <v>0</v>
      </c>
      <c r="C42" s="19">
        <v>15.869148951039517</v>
      </c>
      <c r="D42" s="19">
        <v>0</v>
      </c>
      <c r="E42" s="19">
        <f>SUM(B42:D42)</f>
        <v>15.869148951039517</v>
      </c>
      <c r="G42" s="51">
        <v>0</v>
      </c>
      <c r="H42" s="51">
        <v>4.978002903451233</v>
      </c>
      <c r="I42" s="51">
        <v>0</v>
      </c>
      <c r="J42" s="51">
        <f>SUM(G42:I42)</f>
        <v>4.978002903451233</v>
      </c>
      <c r="L42" s="22" t="str">
        <f t="shared" si="11"/>
        <v>--</v>
      </c>
      <c r="M42" s="22">
        <f t="shared" si="11"/>
        <v>0.31369060299387674</v>
      </c>
      <c r="N42" s="22" t="str">
        <f t="shared" si="11"/>
        <v>--</v>
      </c>
      <c r="O42" s="23">
        <f t="shared" si="11"/>
        <v>0.31369060299387674</v>
      </c>
      <c r="Q42">
        <v>5</v>
      </c>
      <c r="R42">
        <v>7</v>
      </c>
      <c r="U42">
        <f>$U$8</f>
        <v>1</v>
      </c>
      <c r="V42">
        <f>$V$8</f>
        <v>23</v>
      </c>
      <c r="W42">
        <f>$W$8</f>
        <v>45</v>
      </c>
    </row>
    <row r="43" spans="1:23" ht="12.75" customHeight="1" x14ac:dyDescent="0.25">
      <c r="A43" s="18" t="s">
        <v>17</v>
      </c>
      <c r="B43" s="19">
        <f>B41</f>
        <v>0</v>
      </c>
      <c r="C43" s="19">
        <f>C41</f>
        <v>15.869148951039513</v>
      </c>
      <c r="D43" s="19">
        <f>D41</f>
        <v>0</v>
      </c>
      <c r="E43" s="19">
        <f>E41</f>
        <v>15.869148951039513</v>
      </c>
      <c r="G43" s="51">
        <f>SUM(G41:G42)</f>
        <v>0</v>
      </c>
      <c r="H43" s="51">
        <f>SUM(H41:H42)</f>
        <v>6.1561959326368374</v>
      </c>
      <c r="I43" s="51">
        <f>SUM(I41:I42)</f>
        <v>0</v>
      </c>
      <c r="J43" s="51">
        <f>SUM(J41:J42)</f>
        <v>6.1561959326368374</v>
      </c>
      <c r="L43" s="22" t="str">
        <f t="shared" si="11"/>
        <v>--</v>
      </c>
      <c r="M43" s="22">
        <f t="shared" si="11"/>
        <v>0.38793485092554847</v>
      </c>
      <c r="N43" s="22" t="str">
        <f t="shared" si="11"/>
        <v>--</v>
      </c>
      <c r="O43" s="23">
        <f t="shared" si="11"/>
        <v>0.38793485092554847</v>
      </c>
    </row>
    <row r="44" spans="1:23" ht="5.15" customHeight="1" x14ac:dyDescent="0.25">
      <c r="A44" s="18"/>
      <c r="B44" s="19"/>
      <c r="C44" s="19"/>
      <c r="D44" s="19"/>
      <c r="E44" s="19"/>
      <c r="G44" s="51"/>
      <c r="H44" s="51"/>
      <c r="I44" s="51"/>
      <c r="J44" s="51"/>
      <c r="O44" s="17"/>
    </row>
    <row r="45" spans="1:23" ht="12.75" customHeight="1" x14ac:dyDescent="0.25">
      <c r="A45" s="85" t="s">
        <v>33</v>
      </c>
      <c r="B45" s="28">
        <f>SUM(B38,B43)</f>
        <v>0</v>
      </c>
      <c r="C45" s="28">
        <f>SUM(C38,C43)</f>
        <v>15.869148951039513</v>
      </c>
      <c r="D45" s="28">
        <f>SUM(D38,D43)</f>
        <v>0</v>
      </c>
      <c r="E45" s="28">
        <f>SUM(E38,E43)</f>
        <v>15.869148951039513</v>
      </c>
      <c r="F45" s="29"/>
      <c r="G45" s="69">
        <f>SUM(G38,G43)</f>
        <v>0</v>
      </c>
      <c r="H45" s="69">
        <f>SUM(H38,H43)</f>
        <v>6.1561959326368374</v>
      </c>
      <c r="I45" s="69">
        <f>SUM(I38,I43)</f>
        <v>0</v>
      </c>
      <c r="J45" s="69">
        <f>SUM(J38,J43)</f>
        <v>6.1561959326368374</v>
      </c>
      <c r="K45" s="29"/>
      <c r="L45" s="31" t="str">
        <f t="shared" ref="L45:O46" si="12">IF(B45&lt;&gt;0,G45/B45,"--")</f>
        <v>--</v>
      </c>
      <c r="M45" s="31">
        <f t="shared" si="12"/>
        <v>0.38793485092554847</v>
      </c>
      <c r="N45" s="31" t="str">
        <f t="shared" si="12"/>
        <v>--</v>
      </c>
      <c r="O45" s="32">
        <f t="shared" si="12"/>
        <v>0.38793485092554847</v>
      </c>
    </row>
    <row r="46" spans="1:23" ht="12.75" customHeight="1" x14ac:dyDescent="0.3">
      <c r="A46" s="86" t="s">
        <v>17</v>
      </c>
      <c r="B46" s="19">
        <f>SUM(B32,B45)</f>
        <v>17366.488669963273</v>
      </c>
      <c r="C46" s="19">
        <f>SUM(C32,C45)</f>
        <v>15.869148951039513</v>
      </c>
      <c r="D46" s="19">
        <f>SUM(D32,D45)</f>
        <v>0</v>
      </c>
      <c r="E46" s="19">
        <f>SUM(E32,E45)</f>
        <v>17382.357818914312</v>
      </c>
      <c r="G46" s="51">
        <f>SUM(G32,G45)</f>
        <v>2335.4765289996999</v>
      </c>
      <c r="H46" s="51">
        <f>SUM(H32,H45)</f>
        <v>6.1561959326368374</v>
      </c>
      <c r="I46" s="51">
        <f>SUM(I32,I45)</f>
        <v>0</v>
      </c>
      <c r="J46" s="51">
        <f>SUM(J32,J45)</f>
        <v>2341.6327249323367</v>
      </c>
      <c r="L46" s="22">
        <f t="shared" si="12"/>
        <v>0.13448179268611118</v>
      </c>
      <c r="M46" s="22">
        <f t="shared" si="12"/>
        <v>0.38793485092554847</v>
      </c>
      <c r="N46" s="22" t="str">
        <f t="shared" si="12"/>
        <v>--</v>
      </c>
      <c r="O46" s="23">
        <f t="shared" si="12"/>
        <v>0.13471318156759662</v>
      </c>
    </row>
    <row r="47" spans="1:23" ht="5.15" customHeight="1" thickBot="1" x14ac:dyDescent="0.3">
      <c r="A47" s="87"/>
      <c r="B47" s="37"/>
      <c r="C47" s="37"/>
      <c r="D47" s="37"/>
      <c r="E47" s="37"/>
      <c r="F47" s="84"/>
      <c r="G47" s="81"/>
      <c r="H47" s="81"/>
      <c r="I47" s="81"/>
      <c r="J47" s="81"/>
      <c r="K47" s="84"/>
      <c r="L47" s="84"/>
      <c r="M47" s="84"/>
      <c r="N47" s="84"/>
      <c r="O47" s="88"/>
    </row>
    <row r="48" spans="1:23" ht="15.5" x14ac:dyDescent="0.35">
      <c r="A48" s="4" t="s">
        <v>18</v>
      </c>
      <c r="B48" s="9" t="s">
        <v>1</v>
      </c>
      <c r="C48" s="10"/>
      <c r="D48" s="10"/>
      <c r="E48" s="10"/>
      <c r="F48" s="3"/>
      <c r="G48" s="9" t="s">
        <v>2</v>
      </c>
      <c r="H48" s="11"/>
      <c r="I48" s="11"/>
      <c r="J48" s="11"/>
      <c r="K48" s="3"/>
      <c r="L48" s="9" t="s">
        <v>3</v>
      </c>
      <c r="M48" s="11"/>
      <c r="N48" s="11"/>
      <c r="O48" s="12"/>
    </row>
    <row r="49" spans="1:23" ht="12.75" customHeight="1" x14ac:dyDescent="0.3">
      <c r="A49" s="77" t="s">
        <v>23</v>
      </c>
      <c r="B49" s="14" t="s">
        <v>4</v>
      </c>
      <c r="C49" s="14" t="s">
        <v>5</v>
      </c>
      <c r="D49" s="14" t="s">
        <v>6</v>
      </c>
      <c r="E49" s="14" t="s">
        <v>173</v>
      </c>
      <c r="G49" s="14" t="s">
        <v>4</v>
      </c>
      <c r="H49" s="14" t="s">
        <v>5</v>
      </c>
      <c r="I49" s="14" t="s">
        <v>6</v>
      </c>
      <c r="J49" s="14" t="s">
        <v>173</v>
      </c>
      <c r="L49" s="14" t="s">
        <v>4</v>
      </c>
      <c r="M49" s="14" t="s">
        <v>5</v>
      </c>
      <c r="N49" s="14" t="s">
        <v>6</v>
      </c>
      <c r="O49" s="15" t="s">
        <v>173</v>
      </c>
    </row>
    <row r="50" spans="1:23" x14ac:dyDescent="0.25">
      <c r="A50" s="18" t="s">
        <v>19</v>
      </c>
      <c r="B50" s="19">
        <v>17366.488669963273</v>
      </c>
      <c r="C50" s="19">
        <v>0</v>
      </c>
      <c r="D50" s="19">
        <v>0</v>
      </c>
      <c r="E50" s="19">
        <f>SUM(B50:D50)</f>
        <v>17366.488669963273</v>
      </c>
      <c r="G50" s="51">
        <v>1146.9085420939566</v>
      </c>
      <c r="H50" s="51">
        <v>0</v>
      </c>
      <c r="I50" s="51">
        <v>0</v>
      </c>
      <c r="J50" s="51">
        <f>SUM(G50:I50)</f>
        <v>1146.9085420939566</v>
      </c>
      <c r="L50" s="22">
        <f t="shared" ref="L50:O52" si="13">IF(B50&lt;&gt;0,G50/B50,"--")</f>
        <v>6.6041475849843295E-2</v>
      </c>
      <c r="M50" s="22" t="str">
        <f t="shared" si="13"/>
        <v>--</v>
      </c>
      <c r="N50" s="22" t="str">
        <f t="shared" si="13"/>
        <v>--</v>
      </c>
      <c r="O50" s="23">
        <f t="shared" si="13"/>
        <v>6.6041475849843295E-2</v>
      </c>
      <c r="Q50">
        <v>128</v>
      </c>
      <c r="U50">
        <f>$U$8</f>
        <v>1</v>
      </c>
      <c r="V50">
        <f>$V$8</f>
        <v>23</v>
      </c>
      <c r="W50">
        <f>$W$8</f>
        <v>45</v>
      </c>
    </row>
    <row r="51" spans="1:23" x14ac:dyDescent="0.25">
      <c r="A51" s="18" t="s">
        <v>20</v>
      </c>
      <c r="B51" s="19">
        <v>0</v>
      </c>
      <c r="C51" s="19">
        <v>0</v>
      </c>
      <c r="D51" s="19">
        <v>0</v>
      </c>
      <c r="E51" s="19">
        <f>SUM(B51:D51)</f>
        <v>0</v>
      </c>
      <c r="G51" s="51">
        <v>0</v>
      </c>
      <c r="H51" s="51">
        <v>0</v>
      </c>
      <c r="I51" s="51">
        <v>0</v>
      </c>
      <c r="J51" s="51">
        <f>SUM(G51:I51)</f>
        <v>0</v>
      </c>
      <c r="L51" s="22" t="str">
        <f t="shared" si="13"/>
        <v>--</v>
      </c>
      <c r="M51" s="22" t="str">
        <f t="shared" si="13"/>
        <v>--</v>
      </c>
      <c r="N51" s="22" t="str">
        <f t="shared" si="13"/>
        <v>--</v>
      </c>
      <c r="O51" s="23" t="str">
        <f t="shared" si="13"/>
        <v>--</v>
      </c>
      <c r="Q51">
        <v>130</v>
      </c>
      <c r="U51">
        <f>$U$8</f>
        <v>1</v>
      </c>
      <c r="V51">
        <f>$V$8</f>
        <v>23</v>
      </c>
      <c r="W51">
        <f>$W$8</f>
        <v>45</v>
      </c>
    </row>
    <row r="52" spans="1:23" ht="12.75" customHeight="1" x14ac:dyDescent="0.25">
      <c r="A52" s="18" t="s">
        <v>31</v>
      </c>
      <c r="B52" s="19">
        <f>SUM(B50:B51)</f>
        <v>17366.488669963273</v>
      </c>
      <c r="C52" s="19">
        <f>SUM(C50:C51)</f>
        <v>0</v>
      </c>
      <c r="D52" s="19">
        <f>SUM(D50:D51)</f>
        <v>0</v>
      </c>
      <c r="E52" s="19">
        <f>SUM(E50:E51)</f>
        <v>17366.488669963273</v>
      </c>
      <c r="G52" s="51">
        <f>SUM(G50:G51)</f>
        <v>1146.9085420939566</v>
      </c>
      <c r="H52" s="51">
        <f>SUM(H50:H51)</f>
        <v>0</v>
      </c>
      <c r="I52" s="51">
        <f>SUM(I50:I51)</f>
        <v>0</v>
      </c>
      <c r="J52" s="51">
        <f>SUM(J50:J51)</f>
        <v>1146.9085420939566</v>
      </c>
      <c r="L52" s="22">
        <f t="shared" si="13"/>
        <v>6.6041475849843295E-2</v>
      </c>
      <c r="M52" s="22" t="str">
        <f t="shared" si="13"/>
        <v>--</v>
      </c>
      <c r="N52" s="22" t="str">
        <f t="shared" si="13"/>
        <v>--</v>
      </c>
      <c r="O52" s="23">
        <f t="shared" si="13"/>
        <v>6.6041475849843295E-2</v>
      </c>
    </row>
    <row r="53" spans="1:23" ht="12.75" customHeight="1" x14ac:dyDescent="0.3">
      <c r="A53" s="78" t="s">
        <v>32</v>
      </c>
      <c r="B53" s="19"/>
      <c r="C53" s="19"/>
      <c r="D53" s="19"/>
      <c r="E53" s="19"/>
      <c r="G53" s="51"/>
      <c r="H53" s="51"/>
      <c r="I53" s="51"/>
      <c r="J53" s="51"/>
      <c r="O53" s="17"/>
    </row>
    <row r="54" spans="1:23" x14ac:dyDescent="0.25">
      <c r="A54" s="18" t="s">
        <v>19</v>
      </c>
      <c r="B54" s="19">
        <v>0</v>
      </c>
      <c r="C54" s="19">
        <v>15.869148951039517</v>
      </c>
      <c r="D54" s="19">
        <v>0</v>
      </c>
      <c r="E54" s="19">
        <f>SUM(B54:D54)</f>
        <v>15.869148951039517</v>
      </c>
      <c r="G54" s="51">
        <v>0</v>
      </c>
      <c r="H54" s="51">
        <v>9.1541136868208088</v>
      </c>
      <c r="I54" s="51">
        <v>0</v>
      </c>
      <c r="J54" s="51">
        <f>SUM(G54:I54)</f>
        <v>9.1541136868208088</v>
      </c>
      <c r="L54" s="22" t="str">
        <f t="shared" ref="L54:O57" si="14">IF(B54&lt;&gt;0,G54/B54,"--")</f>
        <v>--</v>
      </c>
      <c r="M54" s="22">
        <f t="shared" si="14"/>
        <v>0.57684969213305948</v>
      </c>
      <c r="N54" s="22" t="str">
        <f t="shared" si="14"/>
        <v>--</v>
      </c>
      <c r="O54" s="23">
        <f t="shared" si="14"/>
        <v>0.57684969213305948</v>
      </c>
      <c r="Q54">
        <v>105</v>
      </c>
      <c r="U54">
        <f>$U$8</f>
        <v>1</v>
      </c>
      <c r="V54">
        <f>$V$8</f>
        <v>23</v>
      </c>
      <c r="W54">
        <f>$W$8</f>
        <v>45</v>
      </c>
    </row>
    <row r="55" spans="1:23" x14ac:dyDescent="0.25">
      <c r="A55" s="18" t="s">
        <v>20</v>
      </c>
      <c r="B55" s="19">
        <v>0</v>
      </c>
      <c r="C55" s="19">
        <v>0</v>
      </c>
      <c r="D55" s="19">
        <v>0</v>
      </c>
      <c r="E55" s="19">
        <f>SUM(B55:D55)</f>
        <v>0</v>
      </c>
      <c r="G55" s="51">
        <v>0</v>
      </c>
      <c r="H55" s="51">
        <v>0</v>
      </c>
      <c r="I55" s="51">
        <v>0</v>
      </c>
      <c r="J55" s="51">
        <f>SUM(G55:I55)</f>
        <v>0</v>
      </c>
      <c r="L55" s="22" t="str">
        <f t="shared" si="14"/>
        <v>--</v>
      </c>
      <c r="M55" s="22" t="str">
        <f t="shared" si="14"/>
        <v>--</v>
      </c>
      <c r="N55" s="22" t="str">
        <f t="shared" si="14"/>
        <v>--</v>
      </c>
      <c r="O55" s="23" t="str">
        <f t="shared" si="14"/>
        <v>--</v>
      </c>
      <c r="Q55">
        <v>107</v>
      </c>
      <c r="U55">
        <f>$U$8</f>
        <v>1</v>
      </c>
      <c r="V55">
        <f>$V$8</f>
        <v>23</v>
      </c>
      <c r="W55">
        <f>$W$8</f>
        <v>45</v>
      </c>
    </row>
    <row r="56" spans="1:23" x14ac:dyDescent="0.25">
      <c r="A56" s="79" t="s">
        <v>33</v>
      </c>
      <c r="B56" s="28">
        <f>SUM(B54:B55)</f>
        <v>0</v>
      </c>
      <c r="C56" s="28">
        <f>SUM(C54:C55)</f>
        <v>15.869148951039517</v>
      </c>
      <c r="D56" s="28">
        <f>SUM(D54:D55)</f>
        <v>0</v>
      </c>
      <c r="E56" s="28">
        <f>SUM(E54:E55)</f>
        <v>15.869148951039517</v>
      </c>
      <c r="F56" s="29"/>
      <c r="G56" s="69">
        <f>SUM(G54:G55)</f>
        <v>0</v>
      </c>
      <c r="H56" s="69">
        <f>SUM(H54:H55)</f>
        <v>9.1541136868208088</v>
      </c>
      <c r="I56" s="69">
        <f>SUM(I54:I55)</f>
        <v>0</v>
      </c>
      <c r="J56" s="69">
        <f>SUM(J54:J55)</f>
        <v>9.1541136868208088</v>
      </c>
      <c r="K56" s="29"/>
      <c r="L56" s="31" t="str">
        <f t="shared" si="14"/>
        <v>--</v>
      </c>
      <c r="M56" s="31">
        <f t="shared" si="14"/>
        <v>0.57684969213305948</v>
      </c>
      <c r="N56" s="31" t="str">
        <f t="shared" si="14"/>
        <v>--</v>
      </c>
      <c r="O56" s="32">
        <f t="shared" si="14"/>
        <v>0.57684969213305948</v>
      </c>
    </row>
    <row r="57" spans="1:23" ht="13.5" thickBot="1" x14ac:dyDescent="0.35">
      <c r="A57" s="33" t="s">
        <v>17</v>
      </c>
      <c r="B57" s="104">
        <f>SUM(B52,B56)</f>
        <v>17366.488669963273</v>
      </c>
      <c r="C57" s="104">
        <f>SUM(C52,C56)</f>
        <v>15.869148951039517</v>
      </c>
      <c r="D57" s="104">
        <f>SUM(D52,D56)</f>
        <v>0</v>
      </c>
      <c r="E57" s="104">
        <f>SUM(E52,E56)</f>
        <v>17382.357818914312</v>
      </c>
      <c r="F57" s="84"/>
      <c r="G57" s="81">
        <f>SUM(G52,G56)</f>
        <v>1146.9085420939566</v>
      </c>
      <c r="H57" s="81">
        <f>SUM(H52,H56)</f>
        <v>9.1541136868208088</v>
      </c>
      <c r="I57" s="81">
        <f>SUM(I52,I56)</f>
        <v>0</v>
      </c>
      <c r="J57" s="81">
        <f>SUM(J52,J56)</f>
        <v>1156.0626557807775</v>
      </c>
      <c r="K57" s="84"/>
      <c r="L57" s="40">
        <f t="shared" si="14"/>
        <v>6.6041475849843295E-2</v>
      </c>
      <c r="M57" s="40">
        <f t="shared" si="14"/>
        <v>0.57684969213305948</v>
      </c>
      <c r="N57" s="40" t="str">
        <f t="shared" si="14"/>
        <v>--</v>
      </c>
      <c r="O57" s="41">
        <f t="shared" si="14"/>
        <v>6.6507816018079424E-2</v>
      </c>
    </row>
    <row r="58" spans="1:23" ht="5.15" customHeight="1" x14ac:dyDescent="0.3">
      <c r="A58" s="42"/>
      <c r="B58" s="19"/>
      <c r="C58" s="19"/>
      <c r="D58" s="19"/>
      <c r="E58" s="19"/>
      <c r="G58" s="51"/>
      <c r="H58" s="51"/>
      <c r="I58" s="51"/>
      <c r="J58" s="51"/>
    </row>
    <row r="59" spans="1:23" ht="13" x14ac:dyDescent="0.3">
      <c r="A59" s="42" t="s">
        <v>21</v>
      </c>
      <c r="B59" s="19">
        <f>B46</f>
        <v>17366.488669963273</v>
      </c>
      <c r="C59" s="19">
        <f>C46</f>
        <v>15.869148951039513</v>
      </c>
      <c r="D59" s="19">
        <f>D46</f>
        <v>0</v>
      </c>
      <c r="E59" s="19">
        <f>E46</f>
        <v>17382.357818914312</v>
      </c>
      <c r="G59" s="51">
        <f>SUM(G46,G57)</f>
        <v>3482.3850710936567</v>
      </c>
      <c r="H59" s="51">
        <f>SUM(H46,H57)</f>
        <v>15.310309619457646</v>
      </c>
      <c r="I59" s="51">
        <f>SUM(I46,I57)</f>
        <v>0</v>
      </c>
      <c r="J59" s="51">
        <f>SUM(J46,J57)</f>
        <v>3497.695380713114</v>
      </c>
      <c r="L59" s="22">
        <f>IF(B59&lt;&gt;0,G59/B59,"--")</f>
        <v>0.20052326853595451</v>
      </c>
      <c r="M59" s="22">
        <f>IF(C59&lt;&gt;0,H59/C59,"--")</f>
        <v>0.96478454305860806</v>
      </c>
      <c r="N59" s="22" t="str">
        <f>IF(D59&lt;&gt;0,I59/D59,"--")</f>
        <v>--</v>
      </c>
      <c r="O59" s="22">
        <f>IF(E59&lt;&gt;0,J59/E59,"--")</f>
        <v>0.20122099758567605</v>
      </c>
      <c r="U59">
        <f>$U$8</f>
        <v>1</v>
      </c>
      <c r="V59">
        <f>$V$8</f>
        <v>23</v>
      </c>
      <c r="W59">
        <f>$W$8</f>
        <v>45</v>
      </c>
    </row>
    <row r="60" spans="1:23" ht="13" hidden="1" x14ac:dyDescent="0.3">
      <c r="A60" s="42"/>
      <c r="B60" s="19"/>
      <c r="C60" s="19"/>
      <c r="D60" s="19"/>
      <c r="E60" s="19"/>
      <c r="G60" s="51"/>
      <c r="H60" s="51"/>
      <c r="I60" s="51"/>
      <c r="J60" s="51"/>
      <c r="L60" s="22"/>
      <c r="M60" s="22"/>
      <c r="N60" s="22"/>
      <c r="O60" s="22"/>
    </row>
    <row r="61" spans="1:23" hidden="1" x14ac:dyDescent="0.25">
      <c r="A61" s="89" t="s">
        <v>115</v>
      </c>
      <c r="B61" s="70">
        <f>B10-SUM(B11:B13)</f>
        <v>0</v>
      </c>
      <c r="C61" s="70">
        <f>C10-SUM(C11:C13)</f>
        <v>0</v>
      </c>
      <c r="D61" s="70">
        <f>D10-SUM(D11:D13)</f>
        <v>0</v>
      </c>
      <c r="E61" s="19"/>
      <c r="G61" s="70">
        <v>0</v>
      </c>
      <c r="H61" s="70">
        <v>0</v>
      </c>
      <c r="I61" s="70">
        <v>0</v>
      </c>
      <c r="L61" s="70">
        <v>-5.5511151231257827E-17</v>
      </c>
      <c r="M61" s="70">
        <v>0</v>
      </c>
      <c r="N61" s="70">
        <v>0</v>
      </c>
      <c r="Q61">
        <v>127</v>
      </c>
      <c r="U61">
        <f>$U$8</f>
        <v>1</v>
      </c>
      <c r="V61">
        <f>$V$8</f>
        <v>23</v>
      </c>
      <c r="W61">
        <f>$W$8</f>
        <v>45</v>
      </c>
    </row>
    <row r="62" spans="1:23" hidden="1" x14ac:dyDescent="0.25">
      <c r="B62" s="70">
        <f>B17-SUM(B18:B20)</f>
        <v>0</v>
      </c>
      <c r="C62" s="70">
        <f>C17-SUM(C18:C20)</f>
        <v>0</v>
      </c>
      <c r="D62" s="70">
        <f>D17-SUM(D18:D20)</f>
        <v>0</v>
      </c>
      <c r="E62" s="19"/>
      <c r="G62" s="70">
        <v>0</v>
      </c>
      <c r="H62" s="70">
        <v>0</v>
      </c>
      <c r="I62" s="70">
        <v>0</v>
      </c>
      <c r="L62" s="70">
        <v>0</v>
      </c>
      <c r="M62" s="70">
        <v>0</v>
      </c>
      <c r="N62" s="70">
        <v>0</v>
      </c>
      <c r="Q62">
        <v>104</v>
      </c>
      <c r="U62">
        <f>$U$8</f>
        <v>1</v>
      </c>
      <c r="V62">
        <f>$V$8</f>
        <v>23</v>
      </c>
      <c r="W62">
        <f>$W$8</f>
        <v>45</v>
      </c>
    </row>
    <row r="63" spans="1:23" hidden="1" x14ac:dyDescent="0.25">
      <c r="B63" s="70">
        <f>B26-SUM(B27:B29)</f>
        <v>0</v>
      </c>
      <c r="C63" s="70">
        <f>C26-SUM(C27:C29)</f>
        <v>0</v>
      </c>
      <c r="D63" s="70">
        <f>D26-SUM(D27:D29)</f>
        <v>0</v>
      </c>
      <c r="E63" s="19"/>
      <c r="G63" s="70">
        <v>0</v>
      </c>
      <c r="H63" s="70">
        <v>0</v>
      </c>
      <c r="I63" s="70">
        <v>0</v>
      </c>
      <c r="L63" s="70">
        <v>-2.7755575615628914E-17</v>
      </c>
      <c r="M63" s="70">
        <v>0</v>
      </c>
      <c r="N63" s="70">
        <v>0</v>
      </c>
      <c r="Q63">
        <v>64</v>
      </c>
      <c r="R63">
        <v>13</v>
      </c>
      <c r="U63">
        <f>$U$8</f>
        <v>1</v>
      </c>
      <c r="V63">
        <f>$V$8</f>
        <v>23</v>
      </c>
      <c r="W63">
        <f>$W$8</f>
        <v>45</v>
      </c>
    </row>
    <row r="64" spans="1:23" x14ac:dyDescent="0.25">
      <c r="A64" s="29"/>
      <c r="B64" s="29"/>
      <c r="C64" s="29"/>
      <c r="D64" s="29"/>
      <c r="E64" s="29"/>
    </row>
    <row r="65" spans="1:5" x14ac:dyDescent="0.25">
      <c r="A65" s="3" t="s">
        <v>22</v>
      </c>
    </row>
    <row r="66" spans="1:5" x14ac:dyDescent="0.25">
      <c r="A66" s="46" t="s">
        <v>264</v>
      </c>
    </row>
    <row r="67" spans="1:5" x14ac:dyDescent="0.25">
      <c r="A67" s="46" t="s">
        <v>122</v>
      </c>
    </row>
    <row r="68" spans="1:5" x14ac:dyDescent="0.25">
      <c r="A68" s="46" t="s">
        <v>98</v>
      </c>
    </row>
    <row r="69" spans="1:5" x14ac:dyDescent="0.25">
      <c r="A69" s="46" t="s">
        <v>123</v>
      </c>
    </row>
    <row r="70" spans="1:5" x14ac:dyDescent="0.25">
      <c r="A70" s="46" t="s">
        <v>124</v>
      </c>
    </row>
    <row r="71" spans="1:5" x14ac:dyDescent="0.25">
      <c r="A71" s="46" t="s">
        <v>125</v>
      </c>
    </row>
    <row r="72" spans="1:5" x14ac:dyDescent="0.25">
      <c r="A72" s="46" t="s">
        <v>126</v>
      </c>
      <c r="B72" s="19"/>
      <c r="C72" s="19"/>
      <c r="D72" s="19"/>
      <c r="E72" s="19"/>
    </row>
    <row r="73" spans="1:5" x14ac:dyDescent="0.25">
      <c r="A73" s="46" t="s">
        <v>127</v>
      </c>
      <c r="B73" s="19"/>
      <c r="C73" s="19"/>
      <c r="D73" s="19"/>
      <c r="E73" s="19"/>
    </row>
    <row r="74" spans="1:5" x14ac:dyDescent="0.25">
      <c r="A74" s="46"/>
      <c r="B74" s="19"/>
      <c r="C74" s="19"/>
      <c r="D74" s="19"/>
      <c r="E74" s="19"/>
    </row>
    <row r="75" spans="1:5" x14ac:dyDescent="0.25">
      <c r="A75" s="46"/>
      <c r="B75" s="19"/>
      <c r="C75" s="19"/>
      <c r="D75" s="19"/>
      <c r="E75" s="19"/>
    </row>
    <row r="76" spans="1:5" x14ac:dyDescent="0.25">
      <c r="A76" s="46"/>
      <c r="B76" s="19"/>
      <c r="C76" s="19"/>
      <c r="D76" s="19"/>
      <c r="E76" s="19"/>
    </row>
    <row r="77" spans="1:5" x14ac:dyDescent="0.25">
      <c r="A77" s="46"/>
      <c r="B77" s="19"/>
      <c r="C77" s="19"/>
      <c r="D77" s="19"/>
      <c r="E77" s="19"/>
    </row>
    <row r="78" spans="1:5" x14ac:dyDescent="0.25">
      <c r="B78" s="19"/>
      <c r="C78" s="19"/>
      <c r="D78" s="19"/>
      <c r="E78" s="19"/>
    </row>
    <row r="79" spans="1:5" x14ac:dyDescent="0.25">
      <c r="B79" s="19"/>
      <c r="C79" s="19"/>
      <c r="D79" s="19"/>
      <c r="E79" s="19"/>
    </row>
    <row r="80" spans="1:5" x14ac:dyDescent="0.25">
      <c r="B80" s="19"/>
      <c r="C80" s="19"/>
      <c r="D80" s="19"/>
      <c r="E80" s="19"/>
    </row>
    <row r="81" spans="2:5" x14ac:dyDescent="0.25">
      <c r="B81" s="19"/>
      <c r="C81" s="19"/>
      <c r="D81" s="19"/>
      <c r="E81" s="19"/>
    </row>
    <row r="82" spans="2:5" x14ac:dyDescent="0.25">
      <c r="B82" s="19"/>
      <c r="C82" s="19"/>
      <c r="D82" s="19"/>
      <c r="E82" s="19"/>
    </row>
    <row r="83" spans="2:5" x14ac:dyDescent="0.25">
      <c r="B83" s="19"/>
      <c r="C83" s="19"/>
      <c r="D83" s="19"/>
      <c r="E83" s="19"/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</sheetData>
  <phoneticPr fontId="3" type="noConversion"/>
  <printOptions horizontalCentered="1"/>
  <pageMargins left="0.75" right="0.75" top="1" bottom="1" header="0.5" footer="0.5"/>
  <pageSetup scale="75" fitToHeight="2" orientation="landscape" r:id="rId1"/>
  <headerFooter alignWithMargins="0">
    <oddFooter>&amp;L&amp;F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124</vt:i4>
      </vt:variant>
    </vt:vector>
  </HeadingPairs>
  <TitlesOfParts>
    <vt:vector size="191" baseType="lpstr">
      <vt:lpstr>Cover</vt:lpstr>
      <vt:lpstr>TabKey</vt:lpstr>
      <vt:lpstr>Table 4.1 - Example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Table 4.10</vt:lpstr>
      <vt:lpstr>Table 4.11</vt:lpstr>
      <vt:lpstr>Table 4.12</vt:lpstr>
      <vt:lpstr>Table 4.13</vt:lpstr>
      <vt:lpstr>Table 4.14</vt:lpstr>
      <vt:lpstr>Table 4.15</vt:lpstr>
      <vt:lpstr>Table 4.16</vt:lpstr>
      <vt:lpstr>Table 4.17</vt:lpstr>
      <vt:lpstr>Table 4.18</vt:lpstr>
      <vt:lpstr>Table 4.19</vt:lpstr>
      <vt:lpstr>Table 4.20</vt:lpstr>
      <vt:lpstr>Table 4.21</vt:lpstr>
      <vt:lpstr>Table 4.22</vt:lpstr>
      <vt:lpstr>Table 4.23</vt:lpstr>
      <vt:lpstr>Table 4.24</vt:lpstr>
      <vt:lpstr>Table 4.25</vt:lpstr>
      <vt:lpstr>Table 4.26</vt:lpstr>
      <vt:lpstr>Table 4.27</vt:lpstr>
      <vt:lpstr>Table 4.28</vt:lpstr>
      <vt:lpstr>Table 4.29</vt:lpstr>
      <vt:lpstr>Table 4.30</vt:lpstr>
      <vt:lpstr>Table 4.31</vt:lpstr>
      <vt:lpstr>Table 4.32</vt:lpstr>
      <vt:lpstr>Table 4.33</vt:lpstr>
      <vt:lpstr>Table 4.34</vt:lpstr>
      <vt:lpstr>Table 4.35</vt:lpstr>
      <vt:lpstr>Table 4.36</vt:lpstr>
      <vt:lpstr>Table 4.37</vt:lpstr>
      <vt:lpstr>Table 4.38</vt:lpstr>
      <vt:lpstr>Table 4.39</vt:lpstr>
      <vt:lpstr>Table 4.40</vt:lpstr>
      <vt:lpstr>Table 4.41</vt:lpstr>
      <vt:lpstr>Table 4.42</vt:lpstr>
      <vt:lpstr>Table 4.43</vt:lpstr>
      <vt:lpstr>Table 4.44</vt:lpstr>
      <vt:lpstr>Table 4.45</vt:lpstr>
      <vt:lpstr>Table 4.46</vt:lpstr>
      <vt:lpstr>Table 4.47</vt:lpstr>
      <vt:lpstr>Table 4.48</vt:lpstr>
      <vt:lpstr>Table 4.49</vt:lpstr>
      <vt:lpstr>Table 4.50</vt:lpstr>
      <vt:lpstr>Table 4.51</vt:lpstr>
      <vt:lpstr>Table 4.52</vt:lpstr>
      <vt:lpstr>Table 4.53</vt:lpstr>
      <vt:lpstr>Table 4.54</vt:lpstr>
      <vt:lpstr>Table 4.55</vt:lpstr>
      <vt:lpstr>Table 4.56</vt:lpstr>
      <vt:lpstr>Table 4.57</vt:lpstr>
      <vt:lpstr>Table 4.58</vt:lpstr>
      <vt:lpstr>Table 4.59</vt:lpstr>
      <vt:lpstr>Table 4.60</vt:lpstr>
      <vt:lpstr>Table 4.61</vt:lpstr>
      <vt:lpstr>Table 4.62</vt:lpstr>
      <vt:lpstr>Table 4.63</vt:lpstr>
      <vt:lpstr>Table 4.64</vt:lpstr>
      <vt:lpstr>checksum</vt:lpstr>
      <vt:lpstr>FMap</vt:lpstr>
      <vt:lpstr>'Table 4.1 - Example'!Print_Area</vt:lpstr>
      <vt:lpstr>'Table 4.10'!Print_Area</vt:lpstr>
      <vt:lpstr>'Table 4.12'!Print_Area</vt:lpstr>
      <vt:lpstr>'Table 4.13'!Print_Area</vt:lpstr>
      <vt:lpstr>'Table 4.14'!Print_Area</vt:lpstr>
      <vt:lpstr>'Table 4.15'!Print_Area</vt:lpstr>
      <vt:lpstr>'Table 4.16'!Print_Area</vt:lpstr>
      <vt:lpstr>'Table 4.17'!Print_Area</vt:lpstr>
      <vt:lpstr>'Table 4.18'!Print_Area</vt:lpstr>
      <vt:lpstr>'Table 4.19'!Print_Area</vt:lpstr>
      <vt:lpstr>'Table 4.2'!Print_Area</vt:lpstr>
      <vt:lpstr>'Table 4.20'!Print_Area</vt:lpstr>
      <vt:lpstr>'Table 4.22'!Print_Area</vt:lpstr>
      <vt:lpstr>'Table 4.23'!Print_Area</vt:lpstr>
      <vt:lpstr>'Table 4.24'!Print_Area</vt:lpstr>
      <vt:lpstr>'Table 4.25'!Print_Area</vt:lpstr>
      <vt:lpstr>'Table 4.26'!Print_Area</vt:lpstr>
      <vt:lpstr>'Table 4.27'!Print_Area</vt:lpstr>
      <vt:lpstr>'Table 4.28'!Print_Area</vt:lpstr>
      <vt:lpstr>'Table 4.29'!Print_Area</vt:lpstr>
      <vt:lpstr>'Table 4.3'!Print_Area</vt:lpstr>
      <vt:lpstr>'Table 4.30'!Print_Area</vt:lpstr>
      <vt:lpstr>'Table 4.32'!Print_Area</vt:lpstr>
      <vt:lpstr>'Table 4.33'!Print_Area</vt:lpstr>
      <vt:lpstr>'Table 4.34'!Print_Area</vt:lpstr>
      <vt:lpstr>'Table 4.35'!Print_Area</vt:lpstr>
      <vt:lpstr>'Table 4.36'!Print_Area</vt:lpstr>
      <vt:lpstr>'Table 4.37'!Print_Area</vt:lpstr>
      <vt:lpstr>'Table 4.38'!Print_Area</vt:lpstr>
      <vt:lpstr>'Table 4.39'!Print_Area</vt:lpstr>
      <vt:lpstr>'Table 4.4'!Print_Area</vt:lpstr>
      <vt:lpstr>'Table 4.40'!Print_Area</vt:lpstr>
      <vt:lpstr>'Table 4.41'!Print_Area</vt:lpstr>
      <vt:lpstr>'Table 4.42'!Print_Area</vt:lpstr>
      <vt:lpstr>'Table 4.43'!Print_Area</vt:lpstr>
      <vt:lpstr>'Table 4.45'!Print_Area</vt:lpstr>
      <vt:lpstr>'Table 4.46'!Print_Area</vt:lpstr>
      <vt:lpstr>'Table 4.47'!Print_Area</vt:lpstr>
      <vt:lpstr>'Table 4.48'!Print_Area</vt:lpstr>
      <vt:lpstr>'Table 4.49'!Print_Area</vt:lpstr>
      <vt:lpstr>'Table 4.5'!Print_Area</vt:lpstr>
      <vt:lpstr>'Table 4.50'!Print_Area</vt:lpstr>
      <vt:lpstr>'Table 4.51'!Print_Area</vt:lpstr>
      <vt:lpstr>'Table 4.52'!Print_Area</vt:lpstr>
      <vt:lpstr>'Table 4.53'!Print_Area</vt:lpstr>
      <vt:lpstr>'Table 4.54'!Print_Area</vt:lpstr>
      <vt:lpstr>'Table 4.55'!Print_Area</vt:lpstr>
      <vt:lpstr>'Table 4.56'!Print_Area</vt:lpstr>
      <vt:lpstr>'Table 4.57'!Print_Area</vt:lpstr>
      <vt:lpstr>'Table 4.58'!Print_Area</vt:lpstr>
      <vt:lpstr>'Table 4.59'!Print_Area</vt:lpstr>
      <vt:lpstr>'Table 4.6'!Print_Area</vt:lpstr>
      <vt:lpstr>'Table 4.63'!Print_Area</vt:lpstr>
      <vt:lpstr>'Table 4.64'!Print_Area</vt:lpstr>
      <vt:lpstr>'Table 4.7'!Print_Area</vt:lpstr>
      <vt:lpstr>'Table 4.8'!Print_Area</vt:lpstr>
      <vt:lpstr>'Table 4.9'!Print_Area</vt:lpstr>
      <vt:lpstr>'Table 4.10'!Print_Titles</vt:lpstr>
      <vt:lpstr>'Table 4.11'!Print_Titles</vt:lpstr>
      <vt:lpstr>'Table 4.12'!Print_Titles</vt:lpstr>
      <vt:lpstr>'Table 4.13'!Print_Titles</vt:lpstr>
      <vt:lpstr>'Table 4.14'!Print_Titles</vt:lpstr>
      <vt:lpstr>'Table 4.15'!Print_Titles</vt:lpstr>
      <vt:lpstr>'Table 4.16'!Print_Titles</vt:lpstr>
      <vt:lpstr>'Table 4.17'!Print_Titles</vt:lpstr>
      <vt:lpstr>'Table 4.18'!Print_Titles</vt:lpstr>
      <vt:lpstr>'Table 4.19'!Print_Titles</vt:lpstr>
      <vt:lpstr>'Table 4.2'!Print_Titles</vt:lpstr>
      <vt:lpstr>'Table 4.20'!Print_Titles</vt:lpstr>
      <vt:lpstr>'Table 4.21'!Print_Titles</vt:lpstr>
      <vt:lpstr>'Table 4.22'!Print_Titles</vt:lpstr>
      <vt:lpstr>'Table 4.23'!Print_Titles</vt:lpstr>
      <vt:lpstr>'Table 4.24'!Print_Titles</vt:lpstr>
      <vt:lpstr>'Table 4.25'!Print_Titles</vt:lpstr>
      <vt:lpstr>'Table 4.26'!Print_Titles</vt:lpstr>
      <vt:lpstr>'Table 4.27'!Print_Titles</vt:lpstr>
      <vt:lpstr>'Table 4.28'!Print_Titles</vt:lpstr>
      <vt:lpstr>'Table 4.29'!Print_Titles</vt:lpstr>
      <vt:lpstr>'Table 4.3'!Print_Titles</vt:lpstr>
      <vt:lpstr>'Table 4.30'!Print_Titles</vt:lpstr>
      <vt:lpstr>'Table 4.31'!Print_Titles</vt:lpstr>
      <vt:lpstr>'Table 4.32'!Print_Titles</vt:lpstr>
      <vt:lpstr>'Table 4.33'!Print_Titles</vt:lpstr>
      <vt:lpstr>'Table 4.34'!Print_Titles</vt:lpstr>
      <vt:lpstr>'Table 4.35'!Print_Titles</vt:lpstr>
      <vt:lpstr>'Table 4.36'!Print_Titles</vt:lpstr>
      <vt:lpstr>'Table 4.37'!Print_Titles</vt:lpstr>
      <vt:lpstr>'Table 4.38'!Print_Titles</vt:lpstr>
      <vt:lpstr>'Table 4.39'!Print_Titles</vt:lpstr>
      <vt:lpstr>'Table 4.4'!Print_Titles</vt:lpstr>
      <vt:lpstr>'Table 4.40'!Print_Titles</vt:lpstr>
      <vt:lpstr>'Table 4.41'!Print_Titles</vt:lpstr>
      <vt:lpstr>'Table 4.42'!Print_Titles</vt:lpstr>
      <vt:lpstr>'Table 4.43'!Print_Titles</vt:lpstr>
      <vt:lpstr>'Table 4.44'!Print_Titles</vt:lpstr>
      <vt:lpstr>'Table 4.45'!Print_Titles</vt:lpstr>
      <vt:lpstr>'Table 4.46'!Print_Titles</vt:lpstr>
      <vt:lpstr>'Table 4.47'!Print_Titles</vt:lpstr>
      <vt:lpstr>'Table 4.48'!Print_Titles</vt:lpstr>
      <vt:lpstr>'Table 4.49'!Print_Titles</vt:lpstr>
      <vt:lpstr>'Table 4.5'!Print_Titles</vt:lpstr>
      <vt:lpstr>'Table 4.50'!Print_Titles</vt:lpstr>
      <vt:lpstr>'Table 4.51'!Print_Titles</vt:lpstr>
      <vt:lpstr>'Table 4.52'!Print_Titles</vt:lpstr>
      <vt:lpstr>'Table 4.53'!Print_Titles</vt:lpstr>
      <vt:lpstr>'Table 4.54'!Print_Titles</vt:lpstr>
      <vt:lpstr>'Table 4.55'!Print_Titles</vt:lpstr>
      <vt:lpstr>'Table 4.56'!Print_Titles</vt:lpstr>
      <vt:lpstr>'Table 4.57'!Print_Titles</vt:lpstr>
      <vt:lpstr>'Table 4.58'!Print_Titles</vt:lpstr>
      <vt:lpstr>'Table 4.59'!Print_Titles</vt:lpstr>
      <vt:lpstr>'Table 4.6'!Print_Titles</vt:lpstr>
      <vt:lpstr>'Table 4.60'!Print_Titles</vt:lpstr>
      <vt:lpstr>'Table 4.61'!Print_Titles</vt:lpstr>
      <vt:lpstr>'Table 4.62'!Print_Titles</vt:lpstr>
      <vt:lpstr>'Table 4.63'!Print_Titles</vt:lpstr>
      <vt:lpstr>'Table 4.64'!Print_Titles</vt:lpstr>
      <vt:lpstr>'Table 4.7'!Print_Titles</vt:lpstr>
      <vt:lpstr>'Table 4.8'!Print_Titles</vt:lpstr>
      <vt:lpstr>'Table 4.9'!Print_Titles</vt:lpstr>
      <vt:lpstr>RMap</vt:lpstr>
      <vt:lpstr>TabName</vt:lpstr>
      <vt:lpstr>WMap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Evans, Michelle A - Memphis, TN</cp:lastModifiedBy>
  <cp:lastPrinted>2006-03-22T22:03:23Z</cp:lastPrinted>
  <dcterms:created xsi:type="dcterms:W3CDTF">2006-02-15T16:35:51Z</dcterms:created>
  <dcterms:modified xsi:type="dcterms:W3CDTF">2023-12-18T15:13:46Z</dcterms:modified>
</cp:coreProperties>
</file>